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5" windowWidth="9000" windowHeight="4845" tabRatio="875" activeTab="11"/>
  </bookViews>
  <sheets>
    <sheet name="Poule" sheetId="1" r:id="rId1"/>
    <sheet name="Prérégionale" sheetId="2" r:id="rId2"/>
    <sheet name="D1A" sheetId="3" r:id="rId3"/>
    <sheet name="D1B" sheetId="4" r:id="rId4"/>
    <sheet name="D2A" sheetId="5" r:id="rId5"/>
    <sheet name="D2B" sheetId="6" r:id="rId6"/>
    <sheet name="D2C" sheetId="7" r:id="rId7"/>
    <sheet name="D2D" sheetId="8" r:id="rId8"/>
    <sheet name="D3A" sheetId="9" r:id="rId9"/>
    <sheet name="D3B" sheetId="10" r:id="rId10"/>
    <sheet name="D3C" sheetId="11" r:id="rId11"/>
    <sheet name="D3D" sheetId="12" r:id="rId12"/>
  </sheets>
  <definedNames>
    <definedName name="Club">'Poule'!$B$3:$B$10</definedName>
    <definedName name="Club_2" localSheetId="2">'Poule'!#REF!</definedName>
    <definedName name="Club_2" localSheetId="3">'Poule'!#REF!</definedName>
    <definedName name="Club_2" localSheetId="4">'Poule'!#REF!</definedName>
    <definedName name="Club_2" localSheetId="5">'Poule'!#REF!</definedName>
    <definedName name="Club_2" localSheetId="6">'Poule'!#REF!</definedName>
    <definedName name="Club_2" localSheetId="7">'Poule'!#REF!</definedName>
    <definedName name="Club_2" localSheetId="8">'Poule'!#REF!</definedName>
    <definedName name="Club_2" localSheetId="9">'Poule'!#REF!</definedName>
    <definedName name="Club_2" localSheetId="10">'Poule'!#REF!</definedName>
    <definedName name="Club_2" localSheetId="11">'Poule'!#REF!</definedName>
    <definedName name="Club_2">'Poule'!#REF!</definedName>
    <definedName name="Club_3" localSheetId="2">'Poule'!#REF!</definedName>
    <definedName name="Club_3" localSheetId="3">'Poule'!#REF!</definedName>
    <definedName name="Club_3" localSheetId="4">'Poule'!#REF!</definedName>
    <definedName name="Club_3" localSheetId="5">'Poule'!#REF!</definedName>
    <definedName name="Club_3" localSheetId="6">'Poule'!#REF!</definedName>
    <definedName name="Club_3" localSheetId="7">'Poule'!#REF!</definedName>
    <definedName name="Club_3" localSheetId="8">'Poule'!#REF!</definedName>
    <definedName name="Club_3" localSheetId="9">'Poule'!#REF!</definedName>
    <definedName name="Club_3" localSheetId="10">'Poule'!#REF!</definedName>
    <definedName name="Club_3" localSheetId="11">'Poule'!#REF!</definedName>
    <definedName name="Club_3">'Poule'!#REF!</definedName>
    <definedName name="Club_4" localSheetId="2">'Poule'!#REF!</definedName>
    <definedName name="Club_4" localSheetId="3">'Poule'!#REF!</definedName>
    <definedName name="Club_4" localSheetId="4">'Poule'!#REF!</definedName>
    <definedName name="Club_4" localSheetId="5">'Poule'!#REF!</definedName>
    <definedName name="Club_4" localSheetId="6">'Poule'!#REF!</definedName>
    <definedName name="Club_4" localSheetId="7">'Poule'!#REF!</definedName>
    <definedName name="Club_4" localSheetId="8">'Poule'!#REF!</definedName>
    <definedName name="Club_4" localSheetId="9">'Poule'!#REF!</definedName>
    <definedName name="Club_4" localSheetId="10">'Poule'!#REF!</definedName>
    <definedName name="Club_4" localSheetId="11">'Poule'!#REF!</definedName>
    <definedName name="Club_4">'Poule'!#REF!</definedName>
    <definedName name="Club_5" localSheetId="2">'Poule'!#REF!</definedName>
    <definedName name="Club_5" localSheetId="3">'Poule'!#REF!</definedName>
    <definedName name="Club_5" localSheetId="4">'Poule'!#REF!</definedName>
    <definedName name="Club_5" localSheetId="5">'Poule'!#REF!</definedName>
    <definedName name="Club_5" localSheetId="6">'Poule'!#REF!</definedName>
    <definedName name="Club_5" localSheetId="7">'Poule'!#REF!</definedName>
    <definedName name="Club_5" localSheetId="8">'Poule'!#REF!</definedName>
    <definedName name="Club_5" localSheetId="9">'Poule'!#REF!</definedName>
    <definedName name="Club_5" localSheetId="10">'Poule'!#REF!</definedName>
    <definedName name="Club_5" localSheetId="11">'Poule'!#REF!</definedName>
    <definedName name="Club_5">'Poule'!#REF!</definedName>
    <definedName name="Club_B" localSheetId="2">'D1A'!$B$3:$B$42</definedName>
    <definedName name="Club_B" localSheetId="3">'D1B'!$B$3:$B$42</definedName>
    <definedName name="Club_B" localSheetId="4">'D2A'!$B$3:$B$42</definedName>
    <definedName name="Club_B" localSheetId="5">'D2B'!$B$3:$B$42</definedName>
    <definedName name="Club_B" localSheetId="6">'D2C'!$B$3:$B$42</definedName>
    <definedName name="Club_B" localSheetId="7">'D2D'!$B$3:$B$42</definedName>
    <definedName name="Club_B" localSheetId="8">'D3A'!$B$3:$B$42</definedName>
    <definedName name="Club_B" localSheetId="9">'D3B'!$B$3:$B$42</definedName>
    <definedName name="Club_B" localSheetId="10">'D3C'!$B$3:$B$42</definedName>
    <definedName name="Club_B" localSheetId="11">'D3D'!$B$3:$B$42</definedName>
    <definedName name="Club_B">'Prérégionale'!$B$3:$B$42</definedName>
    <definedName name="Club_K" localSheetId="2">'D1A'!$K$3:$K$42</definedName>
    <definedName name="Club_K" localSheetId="3">'D1B'!$K$3:$K$42</definedName>
    <definedName name="Club_K" localSheetId="4">'D2A'!$K$3:$K$42</definedName>
    <definedName name="Club_K" localSheetId="5">'D2B'!$K$3:$K$42</definedName>
    <definedName name="Club_K" localSheetId="6">'D2C'!$K$3:$K$42</definedName>
    <definedName name="Club_K" localSheetId="7">'D2D'!$K$3:$K$42</definedName>
    <definedName name="Club_K" localSheetId="8">'D3A'!$K$3:$K$42</definedName>
    <definedName name="Club_K" localSheetId="9">'D3B'!$K$3:$K$42</definedName>
    <definedName name="Club_K" localSheetId="10">'D3C'!$K$3:$K$42</definedName>
    <definedName name="Club_K" localSheetId="11">'D3D'!$K$3:$K$42</definedName>
    <definedName name="Club_K">'Prérégionale'!$K$3:$K$42</definedName>
    <definedName name="Gagne_C" localSheetId="2">'D1A'!$C$3:$C$42</definedName>
    <definedName name="Gagne_C" localSheetId="3">'D1B'!$C$3:$C$42</definedName>
    <definedName name="Gagne_C" localSheetId="4">'D2A'!$C$3:$C$42</definedName>
    <definedName name="Gagne_C" localSheetId="5">'D2B'!$C$3:$C$42</definedName>
    <definedName name="Gagne_C" localSheetId="6">'D2C'!$C$3:$C$42</definedName>
    <definedName name="Gagne_C" localSheetId="7">'D2D'!$C$3:$C$42</definedName>
    <definedName name="Gagne_C" localSheetId="8">'D3A'!$C$3:$C$42</definedName>
    <definedName name="Gagne_C" localSheetId="9">'D3B'!$C$3:$C$42</definedName>
    <definedName name="Gagne_C" localSheetId="10">'D3C'!$C$3:$C$42</definedName>
    <definedName name="Gagne_C" localSheetId="11">'D3D'!$C$3:$C$42</definedName>
    <definedName name="Gagne_C">'Prérégionale'!$C$3:$C$42</definedName>
    <definedName name="Gagne_H" localSheetId="2">'D1A'!$H$3:$H$42</definedName>
    <definedName name="Gagne_H" localSheetId="3">'D1B'!$H$3:$H$42</definedName>
    <definedName name="Gagne_H" localSheetId="4">'D2A'!$H$3:$H$42</definedName>
    <definedName name="Gagne_H" localSheetId="5">'D2B'!$H$3:$H$42</definedName>
    <definedName name="Gagne_H" localSheetId="6">'D2C'!$H$3:$H$42</definedName>
    <definedName name="Gagne_H" localSheetId="7">'D2D'!$H$3:$H$42</definedName>
    <definedName name="Gagne_H" localSheetId="8">'D3A'!$H$3:$H$42</definedName>
    <definedName name="Gagne_H" localSheetId="9">'D3B'!$H$3:$H$42</definedName>
    <definedName name="Gagne_H" localSheetId="10">'D3C'!$H$3:$H$42</definedName>
    <definedName name="Gagne_H" localSheetId="11">'D3D'!$H$3:$H$42</definedName>
    <definedName name="Gagne_H">'Prérégionale'!$H$3:$H$42</definedName>
    <definedName name="No">'Poule'!$A$3:$A$10</definedName>
    <definedName name="Nul_D" localSheetId="2">'D1A'!$D$3:$D$42</definedName>
    <definedName name="Nul_D" localSheetId="3">'D1B'!$D$3:$D$42</definedName>
    <definedName name="Nul_D" localSheetId="4">'D2A'!$D$3:$D$42</definedName>
    <definedName name="Nul_D" localSheetId="5">'D2B'!$D$3:$D$42</definedName>
    <definedName name="Nul_D" localSheetId="6">'D2C'!$D$3:$D$42</definedName>
    <definedName name="Nul_D" localSheetId="7">'D2D'!$D$3:$D$42</definedName>
    <definedName name="Nul_D" localSheetId="8">'D3A'!$D$3:$D$42</definedName>
    <definedName name="Nul_D" localSheetId="9">'D3B'!$D$3:$D$42</definedName>
    <definedName name="Nul_D" localSheetId="10">'D3C'!$D$3:$D$42</definedName>
    <definedName name="Nul_D" localSheetId="11">'D3D'!$D$3:$D$42</definedName>
    <definedName name="Nul_D">'Prérégionale'!$D$3:$D$42</definedName>
    <definedName name="Nul_I" localSheetId="2">'D1A'!$I$3:$I$42</definedName>
    <definedName name="Nul_I" localSheetId="3">'D1B'!$I$3:$I$42</definedName>
    <definedName name="Nul_I" localSheetId="4">'D2A'!$I$3:$I$42</definedName>
    <definedName name="Nul_I" localSheetId="5">'D2B'!$I$3:$I$42</definedName>
    <definedName name="Nul_I" localSheetId="6">'D2C'!$I$3:$I$42</definedName>
    <definedName name="Nul_I" localSheetId="7">'D2D'!$I$3:$I$42</definedName>
    <definedName name="Nul_I" localSheetId="8">'D3A'!$I$3:$I$42</definedName>
    <definedName name="Nul_I" localSheetId="9">'D3B'!$I$3:$I$42</definedName>
    <definedName name="Nul_I" localSheetId="10">'D3C'!$I$3:$I$42</definedName>
    <definedName name="Nul_I" localSheetId="11">'D3D'!$I$3:$I$42</definedName>
    <definedName name="Nul_I">'Prérégionale'!$I$3:$I$42</definedName>
    <definedName name="Perdu_E" localSheetId="2">'D1A'!$E$3:$E$42</definedName>
    <definedName name="Perdu_E" localSheetId="3">'D1B'!$E$3:$E$42</definedName>
    <definedName name="Perdu_E" localSheetId="4">'D2A'!$E$3:$E$42</definedName>
    <definedName name="Perdu_E" localSheetId="5">'D2B'!$E$3:$E$42</definedName>
    <definedName name="Perdu_E" localSheetId="6">'D2C'!$E$3:$E$42</definedName>
    <definedName name="Perdu_E" localSheetId="7">'D2D'!$E$3:$E$42</definedName>
    <definedName name="Perdu_E" localSheetId="8">'D3A'!$E$3:$E$42</definedName>
    <definedName name="Perdu_E" localSheetId="9">'D3B'!$E$3:$E$42</definedName>
    <definedName name="Perdu_E" localSheetId="10">'D3C'!$E$3:$E$42</definedName>
    <definedName name="Perdu_E" localSheetId="11">'D3D'!$E$3:$E$42</definedName>
    <definedName name="Perdu_E">'Prérégionale'!$E$3:$E$42</definedName>
    <definedName name="Perdu_J" localSheetId="2">'D1A'!$J$3:$J$42</definedName>
    <definedName name="Perdu_J" localSheetId="3">'D1B'!$J$3:$J$42</definedName>
    <definedName name="Perdu_J" localSheetId="4">'D2A'!$J$3:$J$42</definedName>
    <definedName name="Perdu_J" localSheetId="5">'D2B'!$J$3:$J$42</definedName>
    <definedName name="Perdu_J" localSheetId="6">'D2C'!$J$3:$J$42</definedName>
    <definedName name="Perdu_J" localSheetId="7">'D2D'!$J$3:$J$42</definedName>
    <definedName name="Perdu_J" localSheetId="8">'D3A'!$J$3:$J$42</definedName>
    <definedName name="Perdu_J" localSheetId="9">'D3B'!$J$3:$J$42</definedName>
    <definedName name="Perdu_J" localSheetId="10">'D3C'!$J$3:$J$42</definedName>
    <definedName name="Perdu_J" localSheetId="11">'D3D'!$J$3:$J$42</definedName>
    <definedName name="Perdu_J">'Prérégionale'!$J$3:$J$42</definedName>
    <definedName name="Score_F" localSheetId="2">'D1A'!$F$3:$F$42</definedName>
    <definedName name="Score_F" localSheetId="3">'D1B'!$F$3:$F$42</definedName>
    <definedName name="Score_F" localSheetId="4">'D2A'!$F$3:$F$42</definedName>
    <definedName name="Score_F" localSheetId="5">'D2B'!$F$3:$F$42</definedName>
    <definedName name="Score_F" localSheetId="6">'D2C'!$F$3:$F$42</definedName>
    <definedName name="Score_F" localSheetId="7">'D2D'!$F$3:$F$42</definedName>
    <definedName name="Score_F" localSheetId="8">'D3A'!$F$3:$F$42</definedName>
    <definedName name="Score_F" localSheetId="9">'D3B'!$F$3:$F$42</definedName>
    <definedName name="Score_F" localSheetId="10">'D3C'!$F$3:$F$42</definedName>
    <definedName name="Score_F" localSheetId="11">'D3D'!$F$3:$F$42</definedName>
    <definedName name="Score_F">'Prérégionale'!$F$3:$F$42</definedName>
    <definedName name="Score_G" localSheetId="2">'D1A'!$G$3:$G$42</definedName>
    <definedName name="Score_G" localSheetId="3">'D1B'!$G$3:$G$42</definedName>
    <definedName name="Score_G" localSheetId="4">'D2A'!$G$3:$G$42</definedName>
    <definedName name="Score_G" localSheetId="5">'D2B'!$G$3:$G$42</definedName>
    <definedName name="Score_G" localSheetId="6">'D2C'!$G$3:$G$42</definedName>
    <definedName name="Score_G" localSheetId="7">'D2D'!$G$3:$G$42</definedName>
    <definedName name="Score_G" localSheetId="8">'D3A'!$G$3:$G$42</definedName>
    <definedName name="Score_G" localSheetId="9">'D3B'!$G$3:$G$42</definedName>
    <definedName name="Score_G" localSheetId="10">'D3C'!$G$3:$G$42</definedName>
    <definedName name="Score_G" localSheetId="11">'D3D'!$G$3:$G$42</definedName>
    <definedName name="Score_G">'Prérégionale'!$G$3:$G$42</definedName>
    <definedName name="Z_6EC46EAB_F2FC_4F45_9225_3699848FF843_.wvu.Cols" localSheetId="2" hidden="1">'D1A'!#REF!,'D1A'!#REF!,'D1A'!#REF!</definedName>
    <definedName name="Z_6EC46EAB_F2FC_4F45_9225_3699848FF843_.wvu.Cols" localSheetId="3" hidden="1">'D1B'!#REF!,'D1B'!#REF!,'D1B'!#REF!</definedName>
    <definedName name="Z_6EC46EAB_F2FC_4F45_9225_3699848FF843_.wvu.Cols" localSheetId="4" hidden="1">'D2A'!#REF!,'D2A'!#REF!,'D2A'!#REF!</definedName>
    <definedName name="Z_6EC46EAB_F2FC_4F45_9225_3699848FF843_.wvu.Cols" localSheetId="5" hidden="1">'D2B'!#REF!,'D2B'!#REF!,'D2B'!#REF!</definedName>
    <definedName name="Z_6EC46EAB_F2FC_4F45_9225_3699848FF843_.wvu.Cols" localSheetId="6" hidden="1">'D2C'!#REF!,'D2C'!#REF!,'D2C'!#REF!</definedName>
    <definedName name="Z_6EC46EAB_F2FC_4F45_9225_3699848FF843_.wvu.Cols" localSheetId="7" hidden="1">'D2D'!#REF!,'D2D'!#REF!,'D2D'!#REF!</definedName>
    <definedName name="Z_6EC46EAB_F2FC_4F45_9225_3699848FF843_.wvu.Cols" localSheetId="8" hidden="1">'D3A'!#REF!,'D3A'!#REF!,'D3A'!#REF!</definedName>
    <definedName name="Z_6EC46EAB_F2FC_4F45_9225_3699848FF843_.wvu.Cols" localSheetId="9" hidden="1">'D3B'!#REF!,'D3B'!#REF!,'D3B'!#REF!</definedName>
    <definedName name="Z_6EC46EAB_F2FC_4F45_9225_3699848FF843_.wvu.Cols" localSheetId="10" hidden="1">'D3C'!#REF!,'D3C'!#REF!,'D3C'!#REF!</definedName>
    <definedName name="Z_6EC46EAB_F2FC_4F45_9225_3699848FF843_.wvu.Cols" localSheetId="11" hidden="1">'D3D'!#REF!,'D3D'!#REF!,'D3D'!#REF!</definedName>
    <definedName name="Z_6EC46EAB_F2FC_4F45_9225_3699848FF843_.wvu.Cols" localSheetId="1" hidden="1">'Prérégionale'!#REF!,'Prérégionale'!#REF!,'Prérégionale'!#REF!</definedName>
    <definedName name="Z_6EC46EAB_F2FC_4F45_9225_3699848FF843_.wvu.Rows" localSheetId="2" hidden="1">'D1A'!#REF!</definedName>
    <definedName name="Z_6EC46EAB_F2FC_4F45_9225_3699848FF843_.wvu.Rows" localSheetId="3" hidden="1">'D1B'!#REF!</definedName>
    <definedName name="Z_6EC46EAB_F2FC_4F45_9225_3699848FF843_.wvu.Rows" localSheetId="4" hidden="1">'D2A'!#REF!</definedName>
    <definedName name="Z_6EC46EAB_F2FC_4F45_9225_3699848FF843_.wvu.Rows" localSheetId="5" hidden="1">'D2B'!#REF!</definedName>
    <definedName name="Z_6EC46EAB_F2FC_4F45_9225_3699848FF843_.wvu.Rows" localSheetId="6" hidden="1">'D2C'!#REF!</definedName>
    <definedName name="Z_6EC46EAB_F2FC_4F45_9225_3699848FF843_.wvu.Rows" localSheetId="7" hidden="1">'D2D'!#REF!</definedName>
    <definedName name="Z_6EC46EAB_F2FC_4F45_9225_3699848FF843_.wvu.Rows" localSheetId="8" hidden="1">'D3A'!#REF!</definedName>
    <definedName name="Z_6EC46EAB_F2FC_4F45_9225_3699848FF843_.wvu.Rows" localSheetId="9" hidden="1">'D3B'!#REF!</definedName>
    <definedName name="Z_6EC46EAB_F2FC_4F45_9225_3699848FF843_.wvu.Rows" localSheetId="10" hidden="1">'D3C'!#REF!</definedName>
    <definedName name="Z_6EC46EAB_F2FC_4F45_9225_3699848FF843_.wvu.Rows" localSheetId="11" hidden="1">'D3D'!#REF!</definedName>
    <definedName name="Z_6EC46EAB_F2FC_4F45_9225_3699848FF843_.wvu.Rows" localSheetId="1" hidden="1">'Prérégionale'!#REF!</definedName>
    <definedName name="Z_CB7B5BF5_6751_41D9_9EDA_15109F237BE2_.wvu.Cols" localSheetId="2" hidden="1">'D1A'!#REF!,'D1A'!#REF!,'D1A'!#REF!,'D1A'!#REF!</definedName>
    <definedName name="Z_CB7B5BF5_6751_41D9_9EDA_15109F237BE2_.wvu.Cols" localSheetId="3" hidden="1">'D1B'!#REF!,'D1B'!#REF!,'D1B'!#REF!,'D1B'!#REF!</definedName>
    <definedName name="Z_CB7B5BF5_6751_41D9_9EDA_15109F237BE2_.wvu.Cols" localSheetId="4" hidden="1">'D2A'!#REF!,'D2A'!#REF!,'D2A'!#REF!,'D2A'!#REF!</definedName>
    <definedName name="Z_CB7B5BF5_6751_41D9_9EDA_15109F237BE2_.wvu.Cols" localSheetId="5" hidden="1">'D2B'!#REF!,'D2B'!#REF!,'D2B'!#REF!,'D2B'!#REF!</definedName>
    <definedName name="Z_CB7B5BF5_6751_41D9_9EDA_15109F237BE2_.wvu.Cols" localSheetId="6" hidden="1">'D2C'!#REF!,'D2C'!#REF!,'D2C'!#REF!,'D2C'!#REF!</definedName>
    <definedName name="Z_CB7B5BF5_6751_41D9_9EDA_15109F237BE2_.wvu.Cols" localSheetId="7" hidden="1">'D2D'!#REF!,'D2D'!#REF!,'D2D'!#REF!,'D2D'!#REF!</definedName>
    <definedName name="Z_CB7B5BF5_6751_41D9_9EDA_15109F237BE2_.wvu.Cols" localSheetId="8" hidden="1">'D3A'!#REF!,'D3A'!#REF!,'D3A'!#REF!,'D3A'!#REF!</definedName>
    <definedName name="Z_CB7B5BF5_6751_41D9_9EDA_15109F237BE2_.wvu.Cols" localSheetId="9" hidden="1">'D3B'!#REF!,'D3B'!#REF!,'D3B'!#REF!,'D3B'!#REF!</definedName>
    <definedName name="Z_CB7B5BF5_6751_41D9_9EDA_15109F237BE2_.wvu.Cols" localSheetId="10" hidden="1">'D3C'!#REF!,'D3C'!#REF!,'D3C'!#REF!,'D3C'!#REF!</definedName>
    <definedName name="Z_CB7B5BF5_6751_41D9_9EDA_15109F237BE2_.wvu.Cols" localSheetId="11" hidden="1">'D3D'!#REF!,'D3D'!#REF!,'D3D'!#REF!,'D3D'!#REF!</definedName>
    <definedName name="Z_CB7B5BF5_6751_41D9_9EDA_15109F237BE2_.wvu.Cols" localSheetId="1" hidden="1">'Prérégionale'!#REF!,'Prérégionale'!#REF!,'Prérégionale'!#REF!,'Prérégionale'!#REF!</definedName>
    <definedName name="Z_CB7B5BF5_6751_41D9_9EDA_15109F237BE2_.wvu.FilterData" localSheetId="2" hidden="1">'D1A'!#REF!</definedName>
    <definedName name="Z_CB7B5BF5_6751_41D9_9EDA_15109F237BE2_.wvu.FilterData" localSheetId="3" hidden="1">'D1B'!#REF!</definedName>
    <definedName name="Z_CB7B5BF5_6751_41D9_9EDA_15109F237BE2_.wvu.FilterData" localSheetId="4" hidden="1">'D2A'!#REF!</definedName>
    <definedName name="Z_CB7B5BF5_6751_41D9_9EDA_15109F237BE2_.wvu.FilterData" localSheetId="5" hidden="1">'D2B'!#REF!</definedName>
    <definedName name="Z_CB7B5BF5_6751_41D9_9EDA_15109F237BE2_.wvu.FilterData" localSheetId="6" hidden="1">'D2C'!#REF!</definedName>
    <definedName name="Z_CB7B5BF5_6751_41D9_9EDA_15109F237BE2_.wvu.FilterData" localSheetId="7" hidden="1">'D2D'!#REF!</definedName>
    <definedName name="Z_CB7B5BF5_6751_41D9_9EDA_15109F237BE2_.wvu.FilterData" localSheetId="8" hidden="1">'D3A'!#REF!</definedName>
    <definedName name="Z_CB7B5BF5_6751_41D9_9EDA_15109F237BE2_.wvu.FilterData" localSheetId="9" hidden="1">'D3B'!#REF!</definedName>
    <definedName name="Z_CB7B5BF5_6751_41D9_9EDA_15109F237BE2_.wvu.FilterData" localSheetId="10" hidden="1">'D3C'!#REF!</definedName>
    <definedName name="Z_CB7B5BF5_6751_41D9_9EDA_15109F237BE2_.wvu.FilterData" localSheetId="11" hidden="1">'D3D'!#REF!</definedName>
    <definedName name="Z_CB7B5BF5_6751_41D9_9EDA_15109F237BE2_.wvu.FilterData" localSheetId="1" hidden="1">'Prérégionale'!#REF!</definedName>
    <definedName name="_xlnm.Print_Area" localSheetId="2">'D1A'!$A$1:$X$42</definedName>
    <definedName name="_xlnm.Print_Area" localSheetId="3">'D1B'!$A$1:$X$42</definedName>
    <definedName name="_xlnm.Print_Area" localSheetId="4">'D2A'!$A$1:$X$42</definedName>
    <definedName name="_xlnm.Print_Area" localSheetId="5">'D2B'!$A$1:$X$42</definedName>
    <definedName name="_xlnm.Print_Area" localSheetId="6">'D2C'!$A$1:$X$42</definedName>
    <definedName name="_xlnm.Print_Area" localSheetId="7">'D2D'!$A$1:$X$42</definedName>
    <definedName name="_xlnm.Print_Area" localSheetId="8">'D3A'!$A$1:$X$42</definedName>
    <definedName name="_xlnm.Print_Area" localSheetId="9">'D3B'!$A$1:$X$42</definedName>
    <definedName name="_xlnm.Print_Area" localSheetId="10">'D3C'!$A$1:$X$42</definedName>
    <definedName name="_xlnm.Print_Area" localSheetId="11">'D3D'!$A$1:$X$42</definedName>
    <definedName name="_xlnm.Print_Area" localSheetId="1">'Prérégionale'!$A$1:$X$42</definedName>
  </definedNames>
  <calcPr fullCalcOnLoad="1"/>
</workbook>
</file>

<file path=xl/sharedStrings.xml><?xml version="1.0" encoding="utf-8"?>
<sst xmlns="http://schemas.openxmlformats.org/spreadsheetml/2006/main" count="970" uniqueCount="172">
  <si>
    <t>JOURNEE 1</t>
  </si>
  <si>
    <t>JOURNEE 2</t>
  </si>
  <si>
    <t>JOURNEE 3</t>
  </si>
  <si>
    <t>JOURNEE 4</t>
  </si>
  <si>
    <t>JOURNEE 5</t>
  </si>
  <si>
    <t>JOURNEE 6</t>
  </si>
  <si>
    <t>JOURNEE 7</t>
  </si>
  <si>
    <t>Matchs</t>
  </si>
  <si>
    <t>Clas.</t>
  </si>
  <si>
    <t>Équipes</t>
  </si>
  <si>
    <t>Points</t>
  </si>
  <si>
    <t>Joués</t>
  </si>
  <si>
    <t>Gagnés</t>
  </si>
  <si>
    <t>Nuls</t>
  </si>
  <si>
    <t>Perdus</t>
  </si>
  <si>
    <t>Pour</t>
  </si>
  <si>
    <t>Contre</t>
  </si>
  <si>
    <t>Dif,</t>
  </si>
  <si>
    <t>Pen,</t>
  </si>
  <si>
    <t>G</t>
  </si>
  <si>
    <t>N</t>
  </si>
  <si>
    <t>P</t>
  </si>
  <si>
    <t>MATCH GAGNE</t>
  </si>
  <si>
    <t>MATCH NUL</t>
  </si>
  <si>
    <t>MATCH PERDU</t>
  </si>
  <si>
    <t>Prérégionale</t>
  </si>
  <si>
    <t>Poule Unique</t>
  </si>
  <si>
    <t>Départementale 1</t>
  </si>
  <si>
    <t>Poule A</t>
  </si>
  <si>
    <t>Poule B</t>
  </si>
  <si>
    <t>Départementale 2</t>
  </si>
  <si>
    <t>Poule C</t>
  </si>
  <si>
    <t>Poule D</t>
  </si>
  <si>
    <t>Départementale 3</t>
  </si>
  <si>
    <t>J1</t>
  </si>
  <si>
    <t>J2</t>
  </si>
  <si>
    <t>J3</t>
  </si>
  <si>
    <t>J4</t>
  </si>
  <si>
    <t>J5</t>
  </si>
  <si>
    <t>J6</t>
  </si>
  <si>
    <t>J7</t>
  </si>
  <si>
    <t>Score</t>
  </si>
  <si>
    <t>Départementale 1 - Poule A</t>
  </si>
  <si>
    <t>Départementale 1 - Poule B</t>
  </si>
  <si>
    <t>Départementale 2 - Poule A</t>
  </si>
  <si>
    <t>Départementale 2 - Poule B</t>
  </si>
  <si>
    <t>Départementale 2 - Poule D</t>
  </si>
  <si>
    <t>Départementale 3 - Poule A</t>
  </si>
  <si>
    <t>Départementale 3 - Poule D</t>
  </si>
  <si>
    <t>Départementale 3 - Poule C</t>
  </si>
  <si>
    <t>Départementale 3 - Poule B</t>
  </si>
  <si>
    <t> TT POUZINOIS 2</t>
  </si>
  <si>
    <t> ANNONAY TTBA 1</t>
  </si>
  <si>
    <t> T.T.TRICASTIN 3  à 16 h</t>
  </si>
  <si>
    <t> VALENCE BTT 3</t>
  </si>
  <si>
    <t> VALENCE BTT 4</t>
  </si>
  <si>
    <t> LA VOULTE LIVR. 2</t>
  </si>
  <si>
    <t> LE CHEYLARD TT 2</t>
  </si>
  <si>
    <t> PPC DIEULEFIT 1</t>
  </si>
  <si>
    <t> TT GOUBETOIS 3</t>
  </si>
  <si>
    <t> ANNONAY TTBA 2</t>
  </si>
  <si>
    <t> UPIE TT 1</t>
  </si>
  <si>
    <t> ROMANS AS PTT 5</t>
  </si>
  <si>
    <t> MONTELIER 1</t>
  </si>
  <si>
    <t> MANTHES TTRV 3 à 18 h</t>
  </si>
  <si>
    <t> E. BLACONS CREST 1</t>
  </si>
  <si>
    <t> MONTELIMAR TT 2</t>
  </si>
  <si>
    <t> TTC BUIS BARON. 1</t>
  </si>
  <si>
    <t> TT POUZINOIS 3</t>
  </si>
  <si>
    <t> PRIVAS SC TT 3</t>
  </si>
  <si>
    <t> DONZERE ATT 2</t>
  </si>
  <si>
    <t> ASPTT ROMANS 4</t>
  </si>
  <si>
    <t> MANTHES TTRV 4 à 18 h</t>
  </si>
  <si>
    <t> T.T.TRICASTIN 4 à 14 h</t>
  </si>
  <si>
    <t> AUBENAS-VALS TT 2</t>
  </si>
  <si>
    <t>TT GOUBETOIS 4</t>
  </si>
  <si>
    <t> VALENCE BTT 8</t>
  </si>
  <si>
    <t> TT POUZINOIS 5</t>
  </si>
  <si>
    <t> AUBENAS-VALS TT 3</t>
  </si>
  <si>
    <t> E. BLACONS CREST 2</t>
  </si>
  <si>
    <t> MANTHES TTRV 6 à 14 h</t>
  </si>
  <si>
    <t> T.T.TRICASTIN 6 à 18 h</t>
  </si>
  <si>
    <t> PPC DIEULEFIT 2</t>
  </si>
  <si>
    <t> MONTELIER 3</t>
  </si>
  <si>
    <t> MANTHES TTRV 5 à 18 h</t>
  </si>
  <si>
    <t> TOURNON ERTT 3</t>
  </si>
  <si>
    <t> MONTELIMAR TT 5</t>
  </si>
  <si>
    <t> VALENCE BTT 6</t>
  </si>
  <si>
    <t> ANNONAY TTBA 4</t>
  </si>
  <si>
    <t> LE CHEYLARD TT 3</t>
  </si>
  <si>
    <t> LE TEIL OASIS 2</t>
  </si>
  <si>
    <t> VALENCE BTT 7</t>
  </si>
  <si>
    <t> LA VOULTE LIVR. 3</t>
  </si>
  <si>
    <t> TT POUZINOIS 4</t>
  </si>
  <si>
    <t> MONTELIMAR TT 4</t>
  </si>
  <si>
    <t> FJEP-T.T CRUAS 1</t>
  </si>
  <si>
    <t> AIRE PING 2</t>
  </si>
  <si>
    <t> T.T.TRICASTIN 5 à 18 h</t>
  </si>
  <si>
    <t> PRIVAS SC TT 4</t>
  </si>
  <si>
    <t> MONTELIER 2</t>
  </si>
  <si>
    <t> TOURNON ERTT 4</t>
  </si>
  <si>
    <t> MJC CHATEAU9 1</t>
  </si>
  <si>
    <t> DONZERE ATT 3</t>
  </si>
  <si>
    <t> VALENCE BTT 5</t>
  </si>
  <si>
    <t> ANNONAY TTBA 3</t>
  </si>
  <si>
    <t>MONTELIMAR TT 3</t>
  </si>
  <si>
    <t> AUBENAS-VALS TT 4</t>
  </si>
  <si>
    <t> FJEP-T.T CRUAS 2</t>
  </si>
  <si>
    <t> TT POUZINOIS 7</t>
  </si>
  <si>
    <t> AUBENAS-VALS TT 5</t>
  </si>
  <si>
    <t> DONZERE ATT 4</t>
  </si>
  <si>
    <t> TTC BUIS BARON. 2</t>
  </si>
  <si>
    <t> ARC SALAVAS 1</t>
  </si>
  <si>
    <t> T.T.TRICASTIN 7 à 14h</t>
  </si>
  <si>
    <t> MONTELIMAR TT 6</t>
  </si>
  <si>
    <t> MANTHES TTRV 8 à 18 h</t>
  </si>
  <si>
    <t> UPIE TT 2</t>
  </si>
  <si>
    <t> ROMANS AS PTT 7</t>
  </si>
  <si>
    <t> TT POUZINOIS 6</t>
  </si>
  <si>
    <t> VALENCE BTT 10</t>
  </si>
  <si>
    <t> LE CHEYLARD TT 4</t>
  </si>
  <si>
    <t>T.T.TRICASTIN 8 à 14 h</t>
  </si>
  <si>
    <t> TT GOUBETOIS 5</t>
  </si>
  <si>
    <t> TOURNON ERTT 5</t>
  </si>
  <si>
    <t> LA VOULTE LIVR. 5</t>
  </si>
  <si>
    <t> LE TEIL OASIS 3</t>
  </si>
  <si>
    <t> VALENCE BTT 9</t>
  </si>
  <si>
    <t> MANTHES TTRV 7 à 14 h</t>
  </si>
  <si>
    <t> MJC CHATEAUNEUF 2</t>
  </si>
  <si>
    <t> AIRE PING 3</t>
  </si>
  <si>
    <t> LA VOULTE LIVR. 4</t>
  </si>
  <si>
    <t> AUBENAS-VALS TT 6</t>
  </si>
  <si>
    <t> ROMANS AS PTT 6</t>
  </si>
  <si>
    <t>MONTELIMAR TT 7</t>
  </si>
  <si>
    <t> ANNONAY TTBA 5</t>
  </si>
  <si>
    <t>TT POUZINOIS 8</t>
  </si>
  <si>
    <t>LE TEIL OASIS 4</t>
  </si>
  <si>
    <t>EXEMPT</t>
  </si>
  <si>
    <t xml:space="preserve">SAISON 2016/2017 </t>
  </si>
  <si>
    <t>PHASE 1</t>
  </si>
  <si>
    <t>COMITE DROME ARDECHE DE TENNIS DE TABLE</t>
  </si>
  <si>
    <t>L'adresse du site du comité:http://www.cdatt.fr/</t>
  </si>
  <si>
    <t>Page facebook du comité: CDATT</t>
  </si>
  <si>
    <t>TT GOUBETOIS 5</t>
  </si>
  <si>
    <t>LE TEIL OASIS 3</t>
  </si>
  <si>
    <t>ANNONAY TTBA 5</t>
  </si>
  <si>
    <t>VALENCE BTT 10</t>
  </si>
  <si>
    <t>TT TRICASTIN 7</t>
  </si>
  <si>
    <t>Départementale 2 - Poule C</t>
  </si>
  <si>
    <t>ANNONAY TTBA 1</t>
  </si>
  <si>
    <t>TT POUZINOIS 2</t>
  </si>
  <si>
    <t>VALENCE BTT 3</t>
  </si>
  <si>
    <t>TT TRICASTIN 3</t>
  </si>
  <si>
    <t>AIRE PING 3</t>
  </si>
  <si>
    <t>VALENCE BTT 9</t>
  </si>
  <si>
    <t>MANTHES TTRV 7</t>
  </si>
  <si>
    <t>MJC CHATEAUNEUF 2</t>
  </si>
  <si>
    <t>ROMANS ASPTT 6</t>
  </si>
  <si>
    <t>AUBENAS VALS 6</t>
  </si>
  <si>
    <t>LA VOULTE LIVR. 4</t>
  </si>
  <si>
    <t>ATTENTION: Les résultats ne seront définitifs qu'après validation par les responsables du championnat par équipes</t>
  </si>
  <si>
    <t>ARC SALAVAS Equipe incomplète match perdu par pénalité 1 point</t>
  </si>
  <si>
    <t>J1 ARC SALAVAS Equipe incomplète match perdu par pénalité 1 point</t>
  </si>
  <si>
    <t>J2 ANNONAY 4 BAT MANTHES 5 PAR PENALITE (2 joueurs mutés dans l'équipe de MANTHES)</t>
  </si>
  <si>
    <t>F</t>
  </si>
  <si>
    <t>AUBENAS 6 contre ASPTT ROMANS 6  FORFAIT D'AUBENAS</t>
  </si>
  <si>
    <t>FJEP-T.T CRUAS 1</t>
  </si>
  <si>
    <t>T.T.TRICASTIN 5</t>
  </si>
  <si>
    <t>MANTHES TTRV 8</t>
  </si>
  <si>
    <t>ROMANS ASPTT 7</t>
  </si>
  <si>
    <t>J2 AIRE PING 3 BAT LE TEIL 3 PAR PENALITE (2 joueurs brulés dans l'équipe de LE TEIL)</t>
  </si>
  <si>
    <t>J2 AIRE PING 3 BAT LA VOULTE 5 PAR PENALITE (1 joueur absent dans l'équipe de LA VOULTE)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</si>
</sst>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  <numFmt numFmtId="173" formatCode="_-* #,##0.00\ [$€-1]_-;\-* #,##0.00\ [$€-1]_-;_-* &quot;-&quot;??\ [$€-1]_-"/>
    <numFmt numFmtId="174" formatCode="_-* #,##0.00\ [$F-40C]_-;\-* #,##0.00\ [$F-40C]_-;_-* &quot;-&quot;??\ [$F-40C]_-;_-@_-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\ &quot;DM&quot;;\-#,##0\ &quot;DM&quot;"/>
    <numFmt numFmtId="184" formatCode="#,##0\ &quot;DM&quot;;[Red]\-#,##0\ &quot;DM&quot;"/>
    <numFmt numFmtId="185" formatCode="#,##0.00\ &quot;DM&quot;;\-#,##0.00\ &quot;DM&quot;"/>
    <numFmt numFmtId="186" formatCode="#,##0.00\ &quot;DM&quot;;[Red]\-#,##0.00\ &quot;DM&quot;"/>
    <numFmt numFmtId="187" formatCode="_-* #,##0\ &quot;DM&quot;_-;\-* #,##0\ &quot;DM&quot;_-;_-* &quot;-&quot;\ &quot;DM&quot;_-;_-@_-"/>
    <numFmt numFmtId="188" formatCode="_-* #,##0\ _D_M_-;\-* #,##0\ _D_M_-;_-* &quot;-&quot;\ _D_M_-;_-@_-"/>
    <numFmt numFmtId="189" formatCode="_-* #,##0.00\ &quot;DM&quot;_-;\-* #,##0.00\ &quot;DM&quot;_-;_-* &quot;-&quot;??\ &quot;DM&quot;_-;_-@_-"/>
    <numFmt numFmtId="190" formatCode="_-* #,##0.00\ _D_M_-;\-* #,##0.00\ _D_M_-;_-* &quot;-&quot;??\ _D_M_-;_-@_-"/>
    <numFmt numFmtId="191" formatCode="&quot;$&quot;#,##0.00"/>
    <numFmt numFmtId="192" formatCode="&quot;$&quot;#,##0"/>
    <numFmt numFmtId="193" formatCode="#,##0.00\ &quot;F&quot;;[Red]#,##0.00\ &quot;F&quot;"/>
    <numFmt numFmtId="194" formatCode="#,##0.00\ _F"/>
    <numFmt numFmtId="195" formatCode="#,##0.00\ _F;[Red]#,##0.00\ _F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_);_(* \(#,##0.0\);_(* &quot;-&quot;??_);_(@_)"/>
    <numFmt numFmtId="200" formatCode="_(* #,##0_);_(* \(#,##0\);_(* &quot;-&quot;??_);_(@_)"/>
    <numFmt numFmtId="201" formatCode="d\-mmm\-yy"/>
    <numFmt numFmtId="202" formatCode="mmm\-yyyy"/>
    <numFmt numFmtId="203" formatCode="d\ mmmm\ yyyy"/>
    <numFmt numFmtId="204" formatCode="0_ ;[Red]\-0\ "/>
    <numFmt numFmtId="205" formatCode="&quot;Vrai&quot;;&quot;Vrai&quot;;&quot;Faux&quot;"/>
    <numFmt numFmtId="206" formatCode="&quot;Actif&quot;;&quot;Actif&quot;;&quot;Inactif&quot;"/>
    <numFmt numFmtId="207" formatCode="#,##0\ &quot;F&quot;"/>
    <numFmt numFmtId="208" formatCode="#,##0.00\ [$€-1]"/>
    <numFmt numFmtId="209" formatCode="#,##0.00_ ;\-#,##0.00\ "/>
    <numFmt numFmtId="210" formatCode="#,##0.00\ [$€-1];\-#,##0.00\ [$€-1]"/>
    <numFmt numFmtId="211" formatCode="d/m/yy"/>
    <numFmt numFmtId="212" formatCode="dd/mm/yy"/>
    <numFmt numFmtId="213" formatCode="h:mm"/>
    <numFmt numFmtId="214" formatCode="dd\-mm\-yyyy"/>
    <numFmt numFmtId="215" formatCode="m/d/yyyy"/>
    <numFmt numFmtId="216" formatCode="d\-mmm\-yyyy"/>
    <numFmt numFmtId="217" formatCode="0&quot; &quot;"/>
    <numFmt numFmtId="218" formatCode="0&quot;  &quot;0"/>
    <numFmt numFmtId="219" formatCode="0&quot; à &quot;0"/>
    <numFmt numFmtId="220" formatCode="0&quot;   &quot;0"/>
    <numFmt numFmtId="221" formatCode="0&quot;  &quot;"/>
    <numFmt numFmtId="222" formatCode="#,##0&quot; pts&quot;"/>
    <numFmt numFmtId="223" formatCode="0.0&quot; &quot;"/>
    <numFmt numFmtId="224" formatCode="0.00&quot; &quot;"/>
    <numFmt numFmtId="225" formatCode="0.000&quot; &quot;"/>
    <numFmt numFmtId="226" formatCode="[$€-2]\ #,##0.00_);[Red]\([$€-2]\ #,##0.00\)"/>
  </numFmts>
  <fonts count="64">
    <font>
      <sz val="10"/>
      <name val="Arial"/>
      <family val="0"/>
    </font>
    <font>
      <sz val="8"/>
      <name val="Tahoma"/>
      <family val="2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9"/>
      <name val="Verdana"/>
      <family val="2"/>
    </font>
    <font>
      <u val="single"/>
      <sz val="10"/>
      <color indexed="9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8"/>
      <color indexed="23"/>
      <name val="Verdana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u val="single"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4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Times New Roman"/>
      <family val="1"/>
    </font>
    <font>
      <b/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14"/>
      <color theme="3" tint="0.39998000860214233"/>
      <name val="Times New Roman"/>
      <family val="1"/>
    </font>
    <font>
      <b/>
      <sz val="14"/>
      <color theme="4"/>
      <name val="Times New Roman"/>
      <family val="1"/>
    </font>
    <font>
      <b/>
      <sz val="14"/>
      <color theme="3" tint="0.5999900102615356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78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92" fontId="1" fillId="26" borderId="1" applyFont="0" applyFill="0" applyBorder="0" applyProtection="0">
      <alignment vertical="center"/>
    </xf>
    <xf numFmtId="0" fontId="43" fillId="0" borderId="0" applyNumberFormat="0" applyFill="0" applyBorder="0" applyAlignment="0" applyProtection="0"/>
    <xf numFmtId="0" fontId="2" fillId="27" borderId="0" applyBorder="0">
      <alignment horizontal="left" vertical="center" indent="1"/>
      <protection/>
    </xf>
    <xf numFmtId="0" fontId="44" fillId="28" borderId="2" applyNumberFormat="0" applyAlignment="0" applyProtection="0"/>
    <xf numFmtId="0" fontId="45" fillId="0" borderId="3" applyNumberFormat="0" applyFill="0" applyAlignment="0" applyProtection="0"/>
    <xf numFmtId="0" fontId="0" fillId="29" borderId="4" applyNumberFormat="0" applyFont="0" applyAlignment="0" applyProtection="0"/>
    <xf numFmtId="0" fontId="46" fillId="30" borderId="2" applyNumberFormat="0" applyAlignment="0" applyProtection="0"/>
    <xf numFmtId="173" fontId="0" fillId="0" borderId="0" applyFont="0" applyFill="0" applyBorder="0" applyAlignment="0" applyProtection="0"/>
    <xf numFmtId="192" fontId="3" fillId="31" borderId="5" applyBorder="0" applyAlignment="0">
      <protection/>
    </xf>
    <xf numFmtId="192" fontId="4" fillId="32" borderId="6" applyBorder="0">
      <alignment horizontal="left" vertical="center" indent="1"/>
      <protection/>
    </xf>
    <xf numFmtId="0" fontId="4" fillId="33" borderId="7" applyNumberFormat="0" applyBorder="0">
      <alignment horizontal="left" vertical="top" indent="1"/>
      <protection/>
    </xf>
    <xf numFmtId="0" fontId="4" fillId="26" borderId="0" applyBorder="0">
      <alignment horizontal="left" vertical="center" indent="1"/>
      <protection/>
    </xf>
    <xf numFmtId="0" fontId="4" fillId="0" borderId="7" applyNumberFormat="0" applyFill="0">
      <alignment horizontal="centerContinuous" vertical="top"/>
      <protection/>
    </xf>
    <xf numFmtId="0" fontId="47" fillId="34" borderId="0" applyNumberFormat="0" applyBorder="0" applyAlignment="0" applyProtection="0"/>
    <xf numFmtId="0" fontId="5" fillId="32" borderId="0" applyNumberFormat="0" applyProtection="0">
      <alignment horizontal="left" vertical="center" indent="1"/>
    </xf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5" borderId="0" applyNumberFormat="0" applyBorder="0" applyAlignment="0" applyProtection="0"/>
    <xf numFmtId="0" fontId="9" fillId="32" borderId="0">
      <alignment horizontal="left" indent="1"/>
      <protection/>
    </xf>
    <xf numFmtId="191" fontId="1" fillId="26" borderId="8" applyBorder="0">
      <alignment horizontal="left" vertical="center" indent="2"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28" borderId="9" applyNumberFormat="0" applyAlignment="0" applyProtection="0"/>
    <xf numFmtId="0" fontId="7" fillId="27" borderId="0" applyBorder="0">
      <alignment horizontal="left" vertical="center" indent="1"/>
      <protection/>
    </xf>
    <xf numFmtId="0" fontId="51" fillId="0" borderId="0" applyNumberFormat="0" applyFill="0" applyBorder="0" applyAlignment="0" applyProtection="0"/>
    <xf numFmtId="0" fontId="8" fillId="37" borderId="0" applyBorder="0">
      <alignment horizontal="left" vertical="center" inden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38" borderId="14" applyNumberFormat="0" applyAlignment="0" applyProtection="0"/>
  </cellStyleXfs>
  <cellXfs count="108"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1" fillId="39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41" borderId="15" xfId="0" applyFont="1" applyFill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0" fontId="58" fillId="42" borderId="15" xfId="62" applyFont="1" applyFill="1" applyBorder="1" applyAlignment="1">
      <alignment horizontal="center" vertical="center"/>
      <protection/>
    </xf>
    <xf numFmtId="0" fontId="58" fillId="42" borderId="16" xfId="62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43" borderId="17" xfId="0" applyFont="1" applyFill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3" fillId="44" borderId="20" xfId="63" applyFont="1" applyFill="1" applyBorder="1" applyAlignment="1">
      <alignment horizontal="center" vertical="center"/>
      <protection/>
    </xf>
    <xf numFmtId="0" fontId="13" fillId="44" borderId="21" xfId="63" applyFont="1" applyFill="1" applyBorder="1" applyAlignment="1">
      <alignment horizontal="center" vertical="center"/>
      <protection/>
    </xf>
    <xf numFmtId="0" fontId="13" fillId="44" borderId="22" xfId="63" applyFont="1" applyFill="1" applyBorder="1" applyAlignment="1">
      <alignment horizontal="center" vertical="center"/>
      <protection/>
    </xf>
    <xf numFmtId="0" fontId="13" fillId="45" borderId="18" xfId="0" applyNumberFormat="1" applyFont="1" applyFill="1" applyBorder="1" applyAlignment="1">
      <alignment horizontal="center" vertical="center"/>
    </xf>
    <xf numFmtId="0" fontId="14" fillId="0" borderId="15" xfId="64" applyFont="1" applyFill="1" applyBorder="1" applyAlignment="1">
      <alignment horizontal="center" vertical="center"/>
      <protection/>
    </xf>
    <xf numFmtId="0" fontId="12" fillId="0" borderId="15" xfId="0" applyNumberFormat="1" applyFont="1" applyFill="1" applyBorder="1" applyAlignment="1">
      <alignment horizontal="center" vertical="center"/>
    </xf>
    <xf numFmtId="217" fontId="14" fillId="0" borderId="15" xfId="63" applyNumberFormat="1" applyFont="1" applyBorder="1" applyAlignment="1">
      <alignment horizontal="center" vertical="center"/>
      <protection/>
    </xf>
    <xf numFmtId="225" fontId="14" fillId="0" borderId="19" xfId="63" applyNumberFormat="1" applyFont="1" applyBorder="1" applyAlignment="1">
      <alignment horizontal="center" vertical="center"/>
      <protection/>
    </xf>
    <xf numFmtId="0" fontId="12" fillId="0" borderId="23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/>
    </xf>
    <xf numFmtId="208" fontId="12" fillId="0" borderId="0" xfId="0" applyNumberFormat="1" applyFont="1" applyBorder="1" applyAlignment="1">
      <alignment horizontal="center" vertical="center"/>
    </xf>
    <xf numFmtId="0" fontId="13" fillId="45" borderId="23" xfId="0" applyNumberFormat="1" applyFont="1" applyFill="1" applyBorder="1" applyAlignment="1">
      <alignment horizontal="center" vertical="center"/>
    </xf>
    <xf numFmtId="0" fontId="14" fillId="0" borderId="16" xfId="64" applyFont="1" applyFill="1" applyBorder="1" applyAlignment="1">
      <alignment horizontal="center" vertical="center"/>
      <protection/>
    </xf>
    <xf numFmtId="0" fontId="12" fillId="0" borderId="16" xfId="0" applyNumberFormat="1" applyFont="1" applyFill="1" applyBorder="1" applyAlignment="1">
      <alignment horizontal="center" vertical="center"/>
    </xf>
    <xf numFmtId="217" fontId="14" fillId="0" borderId="16" xfId="63" applyNumberFormat="1" applyFont="1" applyBorder="1" applyAlignment="1">
      <alignment horizontal="center" vertical="center"/>
      <protection/>
    </xf>
    <xf numFmtId="225" fontId="14" fillId="0" borderId="24" xfId="63" applyNumberFormat="1" applyFont="1" applyBorder="1" applyAlignment="1">
      <alignment horizontal="center" vertical="center"/>
      <protection/>
    </xf>
    <xf numFmtId="0" fontId="12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64" applyFont="1" applyFill="1" applyBorder="1" applyAlignment="1">
      <alignment horizontal="center" vertical="center"/>
      <protection/>
    </xf>
    <xf numFmtId="0" fontId="12" fillId="0" borderId="0" xfId="0" applyNumberFormat="1" applyFont="1" applyFill="1" applyBorder="1" applyAlignment="1">
      <alignment horizontal="center" vertical="center"/>
    </xf>
    <xf numFmtId="217" fontId="14" fillId="0" borderId="0" xfId="63" applyNumberFormat="1" applyFont="1" applyBorder="1" applyAlignment="1">
      <alignment horizontal="center" vertical="center"/>
      <protection/>
    </xf>
    <xf numFmtId="222" fontId="12" fillId="0" borderId="0" xfId="0" applyNumberFormat="1" applyFont="1" applyFill="1" applyBorder="1" applyAlignment="1">
      <alignment horizontal="center" vertical="center"/>
    </xf>
    <xf numFmtId="0" fontId="58" fillId="42" borderId="15" xfId="0" applyFont="1" applyFill="1" applyBorder="1" applyAlignment="1">
      <alignment horizontal="center" vertical="center"/>
    </xf>
    <xf numFmtId="0" fontId="58" fillId="42" borderId="16" xfId="0" applyFont="1" applyFill="1" applyBorder="1" applyAlignment="1">
      <alignment horizontal="center" vertical="center"/>
    </xf>
    <xf numFmtId="0" fontId="36" fillId="46" borderId="25" xfId="0" applyFont="1" applyFill="1" applyBorder="1" applyAlignment="1">
      <alignment wrapText="1"/>
    </xf>
    <xf numFmtId="0" fontId="36" fillId="46" borderId="26" xfId="0" applyFont="1" applyFill="1" applyBorder="1" applyAlignment="1">
      <alignment wrapText="1"/>
    </xf>
    <xf numFmtId="0" fontId="36" fillId="47" borderId="26" xfId="0" applyFont="1" applyFill="1" applyBorder="1" applyAlignment="1">
      <alignment wrapText="1"/>
    </xf>
    <xf numFmtId="0" fontId="59" fillId="46" borderId="26" xfId="0" applyFont="1" applyFill="1" applyBorder="1" applyAlignment="1">
      <alignment wrapText="1"/>
    </xf>
    <xf numFmtId="0" fontId="36" fillId="16" borderId="26" xfId="0" applyFont="1" applyFill="1" applyBorder="1" applyAlignment="1">
      <alignment wrapText="1"/>
    </xf>
    <xf numFmtId="0" fontId="36" fillId="5" borderId="27" xfId="0" applyFont="1" applyFill="1" applyBorder="1" applyAlignment="1">
      <alignment wrapText="1"/>
    </xf>
    <xf numFmtId="0" fontId="36" fillId="46" borderId="28" xfId="0" applyFont="1" applyFill="1" applyBorder="1" applyAlignment="1">
      <alignment wrapText="1"/>
    </xf>
    <xf numFmtId="0" fontId="36" fillId="43" borderId="26" xfId="0" applyFont="1" applyFill="1" applyBorder="1" applyAlignment="1">
      <alignment wrapText="1"/>
    </xf>
    <xf numFmtId="0" fontId="36" fillId="46" borderId="27" xfId="0" applyFont="1" applyFill="1" applyBorder="1" applyAlignment="1">
      <alignment wrapText="1"/>
    </xf>
    <xf numFmtId="0" fontId="36" fillId="13" borderId="26" xfId="0" applyFont="1" applyFill="1" applyBorder="1" applyAlignment="1">
      <alignment wrapText="1"/>
    </xf>
    <xf numFmtId="0" fontId="36" fillId="48" borderId="27" xfId="0" applyFont="1" applyFill="1" applyBorder="1" applyAlignment="1">
      <alignment wrapText="1"/>
    </xf>
    <xf numFmtId="0" fontId="36" fillId="17" borderId="26" xfId="0" applyFont="1" applyFill="1" applyBorder="1" applyAlignment="1">
      <alignment wrapText="1"/>
    </xf>
    <xf numFmtId="0" fontId="36" fillId="46" borderId="27" xfId="0" applyFont="1" applyFill="1" applyBorder="1" applyAlignment="1">
      <alignment horizontal="left" wrapText="1"/>
    </xf>
    <xf numFmtId="0" fontId="36" fillId="46" borderId="26" xfId="0" applyFont="1" applyFill="1" applyBorder="1" applyAlignment="1">
      <alignment horizontal="left" wrapText="1"/>
    </xf>
    <xf numFmtId="0" fontId="36" fillId="43" borderId="26" xfId="0" applyFont="1" applyFill="1" applyBorder="1" applyAlignment="1">
      <alignment horizontal="left" wrapText="1"/>
    </xf>
    <xf numFmtId="0" fontId="36" fillId="16" borderId="26" xfId="0" applyFont="1" applyFill="1" applyBorder="1" applyAlignment="1">
      <alignment horizontal="left" wrapText="1"/>
    </xf>
    <xf numFmtId="0" fontId="36" fillId="47" borderId="27" xfId="0" applyFont="1" applyFill="1" applyBorder="1" applyAlignment="1">
      <alignment wrapText="1"/>
    </xf>
    <xf numFmtId="0" fontId="13" fillId="45" borderId="29" xfId="0" applyNumberFormat="1" applyFont="1" applyFill="1" applyBorder="1" applyAlignment="1">
      <alignment horizontal="center" vertical="center"/>
    </xf>
    <xf numFmtId="0" fontId="14" fillId="0" borderId="30" xfId="64" applyFont="1" applyFill="1" applyBorder="1" applyAlignment="1">
      <alignment horizontal="center" vertical="center"/>
      <protection/>
    </xf>
    <xf numFmtId="0" fontId="12" fillId="0" borderId="30" xfId="0" applyNumberFormat="1" applyFont="1" applyFill="1" applyBorder="1" applyAlignment="1">
      <alignment horizontal="center" vertical="center"/>
    </xf>
    <xf numFmtId="217" fontId="14" fillId="0" borderId="30" xfId="63" applyNumberFormat="1" applyFont="1" applyBorder="1" applyAlignment="1">
      <alignment horizontal="center" vertical="center"/>
      <protection/>
    </xf>
    <xf numFmtId="225" fontId="14" fillId="0" borderId="31" xfId="63" applyNumberFormat="1" applyFont="1" applyBorder="1" applyAlignment="1">
      <alignment horizontal="center" vertical="center"/>
      <protection/>
    </xf>
    <xf numFmtId="0" fontId="13" fillId="45" borderId="32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>
      <alignment horizontal="center" vertical="center"/>
    </xf>
    <xf numFmtId="217" fontId="14" fillId="0" borderId="33" xfId="63" applyNumberFormat="1" applyFont="1" applyBorder="1" applyAlignment="1">
      <alignment horizontal="center" vertical="center"/>
      <protection/>
    </xf>
    <xf numFmtId="225" fontId="14" fillId="0" borderId="34" xfId="63" applyNumberFormat="1" applyFont="1" applyBorder="1" applyAlignment="1">
      <alignment horizontal="center" vertical="center"/>
      <protection/>
    </xf>
    <xf numFmtId="0" fontId="60" fillId="0" borderId="0" xfId="0" applyFont="1" applyBorder="1" applyAlignment="1">
      <alignment horizontal="center" vertical="center"/>
    </xf>
    <xf numFmtId="0" fontId="14" fillId="0" borderId="33" xfId="64" applyFont="1" applyFill="1" applyBorder="1" applyAlignment="1">
      <alignment horizontal="center" vertical="center"/>
      <protection/>
    </xf>
    <xf numFmtId="0" fontId="13" fillId="45" borderId="35" xfId="0" applyNumberFormat="1" applyFont="1" applyFill="1" applyBorder="1" applyAlignment="1">
      <alignment horizontal="center" vertical="center"/>
    </xf>
    <xf numFmtId="0" fontId="14" fillId="0" borderId="36" xfId="64" applyFont="1" applyFill="1" applyBorder="1" applyAlignment="1">
      <alignment horizontal="center" vertical="center"/>
      <protection/>
    </xf>
    <xf numFmtId="0" fontId="12" fillId="0" borderId="36" xfId="0" applyNumberFormat="1" applyFont="1" applyFill="1" applyBorder="1" applyAlignment="1">
      <alignment horizontal="center" vertical="center"/>
    </xf>
    <xf numFmtId="217" fontId="14" fillId="0" borderId="36" xfId="63" applyNumberFormat="1" applyFont="1" applyBorder="1" applyAlignment="1">
      <alignment horizontal="center" vertical="center"/>
      <protection/>
    </xf>
    <xf numFmtId="225" fontId="14" fillId="0" borderId="37" xfId="63" applyNumberFormat="1" applyFont="1" applyBorder="1" applyAlignment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12" fillId="49" borderId="15" xfId="0" applyFont="1" applyFill="1" applyBorder="1" applyAlignment="1">
      <alignment horizontal="center" vertical="center"/>
    </xf>
    <xf numFmtId="0" fontId="58" fillId="49" borderId="15" xfId="62" applyFont="1" applyFill="1" applyBorder="1" applyAlignment="1">
      <alignment horizontal="center" vertical="center"/>
      <protection/>
    </xf>
    <xf numFmtId="225" fontId="14" fillId="0" borderId="0" xfId="63" applyNumberFormat="1" applyFont="1" applyBorder="1" applyAlignment="1">
      <alignment horizontal="center" vertical="center"/>
      <protection/>
    </xf>
    <xf numFmtId="0" fontId="13" fillId="46" borderId="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50" borderId="0" xfId="53" applyFont="1" applyFill="1" applyAlignment="1" applyProtection="1">
      <alignment horizontal="center" vertical="center"/>
      <protection/>
    </xf>
    <xf numFmtId="0" fontId="12" fillId="49" borderId="0" xfId="0" applyFont="1" applyFill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12" fillId="43" borderId="39" xfId="0" applyFont="1" applyFill="1" applyBorder="1" applyAlignment="1">
      <alignment horizontal="center" vertical="center"/>
    </xf>
    <xf numFmtId="0" fontId="12" fillId="43" borderId="40" xfId="0" applyFont="1" applyFill="1" applyBorder="1" applyAlignment="1">
      <alignment horizontal="center" vertical="center"/>
    </xf>
    <xf numFmtId="0" fontId="12" fillId="43" borderId="41" xfId="0" applyFont="1" applyFill="1" applyBorder="1" applyAlignment="1" applyProtection="1">
      <alignment horizontal="center" vertical="center"/>
      <protection locked="0"/>
    </xf>
    <xf numFmtId="0" fontId="12" fillId="43" borderId="40" xfId="0" applyFont="1" applyFill="1" applyBorder="1" applyAlignment="1" applyProtection="1">
      <alignment horizontal="center" vertical="center"/>
      <protection locked="0"/>
    </xf>
    <xf numFmtId="0" fontId="13" fillId="44" borderId="17" xfId="63" applyFont="1" applyFill="1" applyBorder="1" applyAlignment="1">
      <alignment horizontal="center" vertical="center"/>
      <protection/>
    </xf>
    <xf numFmtId="0" fontId="13" fillId="44" borderId="42" xfId="63" applyFont="1" applyFill="1" applyBorder="1" applyAlignment="1">
      <alignment horizontal="center" vertical="center"/>
      <protection/>
    </xf>
    <xf numFmtId="0" fontId="13" fillId="44" borderId="43" xfId="63" applyFont="1" applyFill="1" applyBorder="1" applyAlignment="1">
      <alignment horizontal="center" vertical="center"/>
      <protection/>
    </xf>
    <xf numFmtId="0" fontId="13" fillId="44" borderId="44" xfId="63" applyFont="1" applyFill="1" applyBorder="1" applyAlignment="1">
      <alignment horizontal="center" vertical="center"/>
      <protection/>
    </xf>
    <xf numFmtId="0" fontId="13" fillId="44" borderId="45" xfId="63" applyFont="1" applyFill="1" applyBorder="1" applyAlignment="1">
      <alignment horizontal="center" vertical="center"/>
      <protection/>
    </xf>
    <xf numFmtId="0" fontId="13" fillId="44" borderId="20" xfId="63" applyFont="1" applyFill="1" applyBorder="1" applyAlignment="1">
      <alignment horizontal="center" vertical="center"/>
      <protection/>
    </xf>
    <xf numFmtId="0" fontId="12" fillId="51" borderId="0" xfId="0" applyFont="1" applyFill="1" applyBorder="1" applyAlignment="1">
      <alignment horizontal="center" vertical="center" shrinkToFit="1"/>
    </xf>
    <xf numFmtId="201" fontId="12" fillId="43" borderId="41" xfId="0" applyNumberFormat="1" applyFont="1" applyFill="1" applyBorder="1" applyAlignment="1">
      <alignment horizontal="center" vertical="center"/>
    </xf>
    <xf numFmtId="201" fontId="12" fillId="43" borderId="46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Avertissement" xfId="40"/>
    <cellStyle name="Body text" xfId="41"/>
    <cellStyle name="Calcul" xfId="42"/>
    <cellStyle name="Cellule liée" xfId="43"/>
    <cellStyle name="Commentaire" xfId="44"/>
    <cellStyle name="Entrée" xfId="45"/>
    <cellStyle name="Euro" xfId="46"/>
    <cellStyle name="header" xfId="47"/>
    <cellStyle name="Header Total" xfId="48"/>
    <cellStyle name="Header1" xfId="49"/>
    <cellStyle name="Header2" xfId="50"/>
    <cellStyle name="Header3" xfId="51"/>
    <cellStyle name="Insatisfaisant" xfId="52"/>
    <cellStyle name="Hyperlink" xfId="53"/>
    <cellStyle name="Followed Hyperlink" xfId="54"/>
    <cellStyle name="Comma" xfId="55"/>
    <cellStyle name="Comma [0]" xfId="56"/>
    <cellStyle name="Currency" xfId="57"/>
    <cellStyle name="Currency [0]" xfId="58"/>
    <cellStyle name="Neutre" xfId="59"/>
    <cellStyle name="NonPrint_Heading" xfId="60"/>
    <cellStyle name="Normal 2" xfId="61"/>
    <cellStyle name="Normal 3" xfId="62"/>
    <cellStyle name="Normal_Classement foot-8" xfId="63"/>
    <cellStyle name="Normal_TarifsPhilippeD" xfId="64"/>
    <cellStyle name="Percent" xfId="65"/>
    <cellStyle name="Satisfaisant" xfId="66"/>
    <cellStyle name="Sortie" xfId="67"/>
    <cellStyle name="Text" xfId="68"/>
    <cellStyle name="Texte explicatif" xfId="69"/>
    <cellStyle name="Title" xfId="70"/>
    <cellStyle name="Titre" xfId="71"/>
    <cellStyle name="Titre 1" xfId="72"/>
    <cellStyle name="Titre 2" xfId="73"/>
    <cellStyle name="Titre 3" xfId="74"/>
    <cellStyle name="Titre 4" xfId="75"/>
    <cellStyle name="Total" xfId="76"/>
    <cellStyle name="Vérification" xfId="77"/>
  </cellStyles>
  <dxfs count="68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att.fr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48"/>
  <sheetViews>
    <sheetView showGridLines="0" zoomScalePageLayoutView="0" workbookViewId="0" topLeftCell="A16">
      <selection activeCell="L40" sqref="L40"/>
    </sheetView>
  </sheetViews>
  <sheetFormatPr defaultColWidth="11.421875" defaultRowHeight="12.75"/>
  <cols>
    <col min="1" max="1" width="2.00390625" style="3" bestFit="1" customWidth="1"/>
    <col min="2" max="2" width="24.00390625" style="3" bestFit="1" customWidth="1"/>
    <col min="3" max="3" width="2.00390625" style="3" bestFit="1" customWidth="1"/>
    <col min="4" max="4" width="30.421875" style="3" bestFit="1" customWidth="1"/>
    <col min="5" max="5" width="2.00390625" style="3" bestFit="1" customWidth="1"/>
    <col min="6" max="6" width="32.00390625" style="3" bestFit="1" customWidth="1"/>
    <col min="7" max="7" width="2.00390625" style="3" bestFit="1" customWidth="1"/>
    <col min="8" max="8" width="30.8515625" style="3" bestFit="1" customWidth="1"/>
    <col min="9" max="16384" width="11.421875" style="3" customWidth="1"/>
  </cols>
  <sheetData>
    <row r="1" spans="1:2" ht="15.75">
      <c r="A1" s="1"/>
      <c r="B1" s="2" t="s">
        <v>25</v>
      </c>
    </row>
    <row r="2" spans="1:2" ht="15.75">
      <c r="A2" s="1"/>
      <c r="B2" s="4" t="s">
        <v>26</v>
      </c>
    </row>
    <row r="3" spans="1:9" ht="15.75">
      <c r="A3" s="1">
        <v>1</v>
      </c>
      <c r="B3" s="42" t="s">
        <v>51</v>
      </c>
      <c r="C3" s="87" t="s">
        <v>140</v>
      </c>
      <c r="D3" s="88"/>
      <c r="E3" s="88"/>
      <c r="F3" s="88"/>
      <c r="G3" s="88"/>
      <c r="H3" s="88"/>
      <c r="I3" s="88"/>
    </row>
    <row r="4" spans="1:9" ht="15.75">
      <c r="A4" s="1">
        <v>2</v>
      </c>
      <c r="B4" s="43" t="s">
        <v>52</v>
      </c>
      <c r="C4" s="87"/>
      <c r="D4" s="88"/>
      <c r="E4" s="88"/>
      <c r="F4" s="88"/>
      <c r="G4" s="88"/>
      <c r="H4" s="88"/>
      <c r="I4" s="88"/>
    </row>
    <row r="5" spans="1:9" ht="22.5">
      <c r="A5" s="1">
        <v>3</v>
      </c>
      <c r="B5" s="44" t="s">
        <v>53</v>
      </c>
      <c r="C5" s="1"/>
      <c r="D5" s="89" t="s">
        <v>138</v>
      </c>
      <c r="E5" s="89"/>
      <c r="F5" s="89"/>
      <c r="G5" s="89"/>
      <c r="H5" s="89"/>
      <c r="I5" s="89"/>
    </row>
    <row r="6" spans="1:9" ht="20.25">
      <c r="A6" s="1">
        <v>4</v>
      </c>
      <c r="B6" s="45" t="s">
        <v>54</v>
      </c>
      <c r="C6" s="1"/>
      <c r="D6" s="90" t="s">
        <v>139</v>
      </c>
      <c r="E6" s="90"/>
      <c r="F6" s="90"/>
      <c r="G6" s="90"/>
      <c r="H6" s="90"/>
      <c r="I6" s="90"/>
    </row>
    <row r="7" spans="1:3" ht="15.75">
      <c r="A7" s="1">
        <v>5</v>
      </c>
      <c r="B7" s="45" t="s">
        <v>55</v>
      </c>
      <c r="C7" s="1"/>
    </row>
    <row r="8" spans="1:8" ht="15.75">
      <c r="A8" s="1">
        <v>6</v>
      </c>
      <c r="B8" s="43" t="s">
        <v>56</v>
      </c>
      <c r="C8" s="1"/>
      <c r="F8" s="91" t="s">
        <v>141</v>
      </c>
      <c r="G8" s="91"/>
      <c r="H8" s="91"/>
    </row>
    <row r="9" spans="1:8" ht="18.75">
      <c r="A9" s="1">
        <v>7</v>
      </c>
      <c r="B9" s="46" t="s">
        <v>57</v>
      </c>
      <c r="C9" s="1"/>
      <c r="F9" s="92" t="s">
        <v>142</v>
      </c>
      <c r="G9" s="92"/>
      <c r="H9" s="92"/>
    </row>
    <row r="10" spans="1:3" ht="16.5" thickBot="1">
      <c r="A10" s="1">
        <v>8</v>
      </c>
      <c r="B10" s="47" t="s">
        <v>58</v>
      </c>
      <c r="C10" s="1"/>
    </row>
    <row r="11" spans="1:4" ht="15.75">
      <c r="A11" s="1"/>
      <c r="B11" s="2" t="s">
        <v>27</v>
      </c>
      <c r="C11" s="1"/>
      <c r="D11" s="2" t="s">
        <v>27</v>
      </c>
    </row>
    <row r="12" spans="1:4" ht="16.5" thickBot="1">
      <c r="A12" s="1"/>
      <c r="B12" s="4" t="s">
        <v>28</v>
      </c>
      <c r="C12" s="1"/>
      <c r="D12" s="4" t="s">
        <v>29</v>
      </c>
    </row>
    <row r="13" spans="1:5" ht="15.75">
      <c r="A13" s="1">
        <v>1</v>
      </c>
      <c r="B13" s="48" t="s">
        <v>59</v>
      </c>
      <c r="C13" s="1">
        <v>1</v>
      </c>
      <c r="D13" s="48" t="s">
        <v>67</v>
      </c>
      <c r="E13" s="1"/>
    </row>
    <row r="14" spans="1:5" ht="15.75">
      <c r="A14" s="1">
        <v>2</v>
      </c>
      <c r="B14" s="43" t="s">
        <v>60</v>
      </c>
      <c r="C14" s="1">
        <v>2</v>
      </c>
      <c r="D14" s="43" t="s">
        <v>68</v>
      </c>
      <c r="E14" s="1"/>
    </row>
    <row r="15" spans="1:5" ht="15.75">
      <c r="A15" s="1">
        <v>3</v>
      </c>
      <c r="B15" s="43" t="s">
        <v>61</v>
      </c>
      <c r="C15" s="1">
        <v>3</v>
      </c>
      <c r="D15" s="43" t="s">
        <v>69</v>
      </c>
      <c r="E15" s="1"/>
    </row>
    <row r="16" spans="1:5" ht="15.75">
      <c r="A16" s="1">
        <v>4</v>
      </c>
      <c r="B16" s="43" t="s">
        <v>62</v>
      </c>
      <c r="C16" s="1">
        <v>4</v>
      </c>
      <c r="D16" s="43" t="s">
        <v>70</v>
      </c>
      <c r="E16" s="1"/>
    </row>
    <row r="17" spans="1:5" ht="15.75">
      <c r="A17" s="1">
        <v>5</v>
      </c>
      <c r="B17" s="43" t="s">
        <v>63</v>
      </c>
      <c r="C17" s="1">
        <v>5</v>
      </c>
      <c r="D17" s="43" t="s">
        <v>71</v>
      </c>
      <c r="E17" s="1"/>
    </row>
    <row r="18" spans="1:5" ht="15.75">
      <c r="A18" s="1">
        <v>6</v>
      </c>
      <c r="B18" s="49" t="s">
        <v>64</v>
      </c>
      <c r="C18" s="1">
        <v>6</v>
      </c>
      <c r="D18" s="49" t="s">
        <v>72</v>
      </c>
      <c r="E18" s="1"/>
    </row>
    <row r="19" spans="1:5" ht="15.75">
      <c r="A19" s="1">
        <v>7</v>
      </c>
      <c r="B19" s="43" t="s">
        <v>65</v>
      </c>
      <c r="C19" s="1">
        <v>7</v>
      </c>
      <c r="D19" s="44" t="s">
        <v>73</v>
      </c>
      <c r="E19" s="1"/>
    </row>
    <row r="20" spans="1:5" ht="16.5" thickBot="1">
      <c r="A20" s="1">
        <v>8</v>
      </c>
      <c r="B20" s="50" t="s">
        <v>66</v>
      </c>
      <c r="C20" s="1">
        <v>8</v>
      </c>
      <c r="D20" s="50" t="s">
        <v>74</v>
      </c>
      <c r="E20" s="1"/>
    </row>
    <row r="21" spans="1:8" ht="15.75">
      <c r="A21" s="1"/>
      <c r="B21" s="2" t="s">
        <v>30</v>
      </c>
      <c r="C21" s="1"/>
      <c r="D21" s="2" t="s">
        <v>30</v>
      </c>
      <c r="F21" s="2" t="s">
        <v>30</v>
      </c>
      <c r="H21" s="2" t="s">
        <v>30</v>
      </c>
    </row>
    <row r="22" spans="1:8" ht="16.5" thickBot="1">
      <c r="A22" s="1"/>
      <c r="B22" s="4" t="s">
        <v>28</v>
      </c>
      <c r="C22" s="1"/>
      <c r="D22" s="4" t="s">
        <v>29</v>
      </c>
      <c r="F22" s="4" t="s">
        <v>31</v>
      </c>
      <c r="H22" s="4" t="s">
        <v>32</v>
      </c>
    </row>
    <row r="23" spans="1:8" ht="15.75">
      <c r="A23" s="1">
        <v>1</v>
      </c>
      <c r="B23" s="48" t="s">
        <v>75</v>
      </c>
      <c r="C23" s="1">
        <v>1</v>
      </c>
      <c r="D23" s="48" t="s">
        <v>83</v>
      </c>
      <c r="E23" s="1">
        <v>1</v>
      </c>
      <c r="F23" s="48" t="s">
        <v>91</v>
      </c>
      <c r="G23" s="1">
        <v>1</v>
      </c>
      <c r="H23" s="48" t="s">
        <v>99</v>
      </c>
    </row>
    <row r="24" spans="1:8" ht="15.75">
      <c r="A24" s="1">
        <v>2</v>
      </c>
      <c r="B24" s="51" t="s">
        <v>76</v>
      </c>
      <c r="C24" s="1">
        <v>2</v>
      </c>
      <c r="D24" s="49" t="s">
        <v>84</v>
      </c>
      <c r="E24" s="1">
        <v>2</v>
      </c>
      <c r="F24" s="43" t="s">
        <v>92</v>
      </c>
      <c r="G24" s="1">
        <v>2</v>
      </c>
      <c r="H24" s="43" t="s">
        <v>100</v>
      </c>
    </row>
    <row r="25" spans="1:8" ht="15.75">
      <c r="A25" s="1">
        <v>3</v>
      </c>
      <c r="B25" s="43" t="s">
        <v>77</v>
      </c>
      <c r="C25" s="1">
        <v>3</v>
      </c>
      <c r="D25" s="43" t="s">
        <v>85</v>
      </c>
      <c r="E25" s="1">
        <v>3</v>
      </c>
      <c r="F25" s="43" t="s">
        <v>93</v>
      </c>
      <c r="G25" s="1">
        <v>3</v>
      </c>
      <c r="H25" s="43" t="s">
        <v>101</v>
      </c>
    </row>
    <row r="26" spans="1:8" ht="15.75">
      <c r="A26" s="1">
        <v>4</v>
      </c>
      <c r="B26" s="43" t="s">
        <v>78</v>
      </c>
      <c r="C26" s="1">
        <v>4</v>
      </c>
      <c r="D26" s="43" t="s">
        <v>86</v>
      </c>
      <c r="E26" s="1">
        <v>4</v>
      </c>
      <c r="F26" s="43" t="s">
        <v>94</v>
      </c>
      <c r="G26" s="1">
        <v>4</v>
      </c>
      <c r="H26" s="43" t="s">
        <v>102</v>
      </c>
    </row>
    <row r="27" spans="1:8" ht="15.75">
      <c r="A27" s="1">
        <v>5</v>
      </c>
      <c r="B27" s="43" t="s">
        <v>79</v>
      </c>
      <c r="C27" s="1">
        <v>5</v>
      </c>
      <c r="D27" s="43" t="s">
        <v>87</v>
      </c>
      <c r="E27" s="1">
        <v>5</v>
      </c>
      <c r="F27" s="43" t="s">
        <v>95</v>
      </c>
      <c r="G27" s="1">
        <v>5</v>
      </c>
      <c r="H27" s="43" t="s">
        <v>103</v>
      </c>
    </row>
    <row r="28" spans="1:8" ht="15.75">
      <c r="A28" s="1">
        <v>6</v>
      </c>
      <c r="B28" s="49" t="s">
        <v>80</v>
      </c>
      <c r="C28" s="1">
        <v>6</v>
      </c>
      <c r="D28" s="43" t="s">
        <v>88</v>
      </c>
      <c r="E28" s="1">
        <v>6</v>
      </c>
      <c r="F28" s="46" t="s">
        <v>96</v>
      </c>
      <c r="G28" s="1">
        <v>6</v>
      </c>
      <c r="H28" s="43" t="s">
        <v>104</v>
      </c>
    </row>
    <row r="29" spans="1:8" ht="15.75">
      <c r="A29" s="1">
        <v>7</v>
      </c>
      <c r="B29" s="44" t="s">
        <v>81</v>
      </c>
      <c r="C29" s="1">
        <v>7</v>
      </c>
      <c r="D29" s="46" t="s">
        <v>89</v>
      </c>
      <c r="E29" s="1">
        <v>7</v>
      </c>
      <c r="F29" s="44" t="s">
        <v>97</v>
      </c>
      <c r="G29" s="1">
        <v>7</v>
      </c>
      <c r="H29" s="43" t="s">
        <v>105</v>
      </c>
    </row>
    <row r="30" spans="1:8" ht="16.5" thickBot="1">
      <c r="A30" s="1">
        <v>8</v>
      </c>
      <c r="B30" s="47" t="s">
        <v>82</v>
      </c>
      <c r="C30" s="1">
        <v>8</v>
      </c>
      <c r="D30" s="50" t="s">
        <v>90</v>
      </c>
      <c r="E30" s="1">
        <v>8</v>
      </c>
      <c r="F30" s="52" t="s">
        <v>98</v>
      </c>
      <c r="G30" s="1">
        <v>8</v>
      </c>
      <c r="H30" s="50" t="s">
        <v>106</v>
      </c>
    </row>
    <row r="31" spans="1:8" ht="15.75">
      <c r="A31" s="1"/>
      <c r="B31" s="2" t="s">
        <v>33</v>
      </c>
      <c r="C31" s="1"/>
      <c r="D31" s="2" t="s">
        <v>33</v>
      </c>
      <c r="F31" s="2" t="s">
        <v>33</v>
      </c>
      <c r="H31" s="2" t="s">
        <v>33</v>
      </c>
    </row>
    <row r="32" spans="1:8" ht="15.75">
      <c r="A32" s="1"/>
      <c r="B32" s="4" t="s">
        <v>28</v>
      </c>
      <c r="C32" s="1"/>
      <c r="D32" s="4" t="s">
        <v>29</v>
      </c>
      <c r="F32" s="4" t="s">
        <v>31</v>
      </c>
      <c r="H32" s="4" t="s">
        <v>32</v>
      </c>
    </row>
    <row r="33" spans="1:8" ht="15.75">
      <c r="A33" s="1">
        <v>1</v>
      </c>
      <c r="B33" s="43" t="s">
        <v>107</v>
      </c>
      <c r="C33" s="1">
        <v>1</v>
      </c>
      <c r="D33" s="55" t="s">
        <v>137</v>
      </c>
      <c r="E33" s="1">
        <v>1</v>
      </c>
      <c r="F33" s="43" t="s">
        <v>122</v>
      </c>
      <c r="G33" s="1">
        <v>1</v>
      </c>
      <c r="H33" s="55" t="s">
        <v>137</v>
      </c>
    </row>
    <row r="34" spans="1:8" ht="15.75">
      <c r="A34" s="1">
        <v>2</v>
      </c>
      <c r="B34" s="43" t="s">
        <v>108</v>
      </c>
      <c r="C34" s="1">
        <v>2</v>
      </c>
      <c r="D34" s="56" t="s">
        <v>115</v>
      </c>
      <c r="E34" s="1">
        <v>2</v>
      </c>
      <c r="F34" s="43" t="s">
        <v>123</v>
      </c>
      <c r="G34" s="1">
        <v>2</v>
      </c>
      <c r="H34" s="43" t="s">
        <v>130</v>
      </c>
    </row>
    <row r="35" spans="1:8" ht="15.75">
      <c r="A35" s="1">
        <v>3</v>
      </c>
      <c r="B35" s="53" t="s">
        <v>109</v>
      </c>
      <c r="C35" s="1">
        <v>3</v>
      </c>
      <c r="D35" s="55" t="s">
        <v>116</v>
      </c>
      <c r="E35" s="1">
        <v>3</v>
      </c>
      <c r="F35" s="43" t="s">
        <v>124</v>
      </c>
      <c r="G35" s="1">
        <v>3</v>
      </c>
      <c r="H35" s="53" t="s">
        <v>131</v>
      </c>
    </row>
    <row r="36" spans="1:8" ht="15.75">
      <c r="A36" s="1">
        <v>4</v>
      </c>
      <c r="B36" s="43" t="s">
        <v>110</v>
      </c>
      <c r="C36" s="1">
        <v>4</v>
      </c>
      <c r="D36" s="55" t="s">
        <v>117</v>
      </c>
      <c r="E36" s="1">
        <v>4</v>
      </c>
      <c r="F36" s="43" t="s">
        <v>125</v>
      </c>
      <c r="G36" s="1">
        <v>4</v>
      </c>
      <c r="H36" s="43" t="s">
        <v>132</v>
      </c>
    </row>
    <row r="37" spans="1:8" ht="15.75">
      <c r="A37" s="1">
        <v>5</v>
      </c>
      <c r="B37" s="43" t="s">
        <v>111</v>
      </c>
      <c r="C37" s="1">
        <v>5</v>
      </c>
      <c r="D37" s="55" t="s">
        <v>118</v>
      </c>
      <c r="E37" s="1">
        <v>5</v>
      </c>
      <c r="F37" s="43" t="s">
        <v>126</v>
      </c>
      <c r="G37" s="1">
        <v>5</v>
      </c>
      <c r="H37" s="43" t="s">
        <v>133</v>
      </c>
    </row>
    <row r="38" spans="1:8" ht="15.75">
      <c r="A38" s="1">
        <v>6</v>
      </c>
      <c r="B38" s="43" t="s">
        <v>112</v>
      </c>
      <c r="C38" s="1">
        <v>6</v>
      </c>
      <c r="D38" s="55" t="s">
        <v>119</v>
      </c>
      <c r="E38" s="1">
        <v>6</v>
      </c>
      <c r="F38" s="49" t="s">
        <v>127</v>
      </c>
      <c r="G38" s="1">
        <v>6</v>
      </c>
      <c r="H38" s="43" t="s">
        <v>134</v>
      </c>
    </row>
    <row r="39" spans="1:8" ht="15.75">
      <c r="A39" s="1">
        <v>7</v>
      </c>
      <c r="B39" s="44" t="s">
        <v>113</v>
      </c>
      <c r="C39" s="1">
        <v>7</v>
      </c>
      <c r="D39" s="57" t="s">
        <v>120</v>
      </c>
      <c r="E39" s="1">
        <v>7</v>
      </c>
      <c r="F39" s="43" t="s">
        <v>128</v>
      </c>
      <c r="G39" s="1">
        <v>7</v>
      </c>
      <c r="H39" s="43" t="s">
        <v>135</v>
      </c>
    </row>
    <row r="40" spans="1:8" ht="16.5" thickBot="1">
      <c r="A40" s="1">
        <v>8</v>
      </c>
      <c r="B40" s="54" t="s">
        <v>114</v>
      </c>
      <c r="C40" s="1">
        <v>8</v>
      </c>
      <c r="D40" s="58" t="s">
        <v>121</v>
      </c>
      <c r="E40" s="1">
        <v>8</v>
      </c>
      <c r="F40" s="54" t="s">
        <v>129</v>
      </c>
      <c r="G40" s="1">
        <v>8</v>
      </c>
      <c r="H40" s="50" t="s">
        <v>136</v>
      </c>
    </row>
    <row r="42" spans="2:4" ht="15.75">
      <c r="B42" s="5" t="s">
        <v>34</v>
      </c>
      <c r="C42" s="6"/>
      <c r="D42" s="7">
        <v>42630</v>
      </c>
    </row>
    <row r="43" spans="2:4" ht="15.75">
      <c r="B43" s="5" t="s">
        <v>35</v>
      </c>
      <c r="C43" s="6"/>
      <c r="D43" s="7">
        <v>42644</v>
      </c>
    </row>
    <row r="44" spans="2:4" ht="15.75">
      <c r="B44" s="5" t="s">
        <v>36</v>
      </c>
      <c r="C44" s="6"/>
      <c r="D44" s="7">
        <v>42658</v>
      </c>
    </row>
    <row r="45" spans="2:4" ht="15.75">
      <c r="B45" s="5" t="s">
        <v>37</v>
      </c>
      <c r="C45" s="6"/>
      <c r="D45" s="7">
        <v>42679</v>
      </c>
    </row>
    <row r="46" spans="2:4" ht="15.75">
      <c r="B46" s="5" t="s">
        <v>38</v>
      </c>
      <c r="C46" s="6"/>
      <c r="D46" s="7">
        <v>42693</v>
      </c>
    </row>
    <row r="47" spans="2:4" ht="15.75">
      <c r="B47" s="5" t="s">
        <v>39</v>
      </c>
      <c r="C47" s="6"/>
      <c r="D47" s="7">
        <v>42707</v>
      </c>
    </row>
    <row r="48" spans="2:4" ht="15.75">
      <c r="B48" s="5" t="s">
        <v>40</v>
      </c>
      <c r="C48" s="6"/>
      <c r="D48" s="7">
        <v>42714</v>
      </c>
    </row>
  </sheetData>
  <sheetProtection/>
  <mergeCells count="5">
    <mergeCell ref="C3:I4"/>
    <mergeCell ref="D5:I5"/>
    <mergeCell ref="D6:I6"/>
    <mergeCell ref="F8:H8"/>
    <mergeCell ref="F9:H9"/>
  </mergeCells>
  <hyperlinks>
    <hyperlink ref="F8" r:id="rId1" display="http://www.cdatt.fr/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AA42"/>
  <sheetViews>
    <sheetView showGridLines="0" zoomScale="75" zoomScaleNormal="75" zoomScalePageLayoutView="0" workbookViewId="0" topLeftCell="A1">
      <selection activeCell="N9" sqref="N9"/>
    </sheetView>
  </sheetViews>
  <sheetFormatPr defaultColWidth="11.421875" defaultRowHeight="12.75"/>
  <cols>
    <col min="1" max="1" width="2.7109375" style="10" bestFit="1" customWidth="1"/>
    <col min="2" max="2" width="34.140625" style="10" bestFit="1" customWidth="1"/>
    <col min="3" max="3" width="3.421875" style="10" bestFit="1" customWidth="1"/>
    <col min="4" max="4" width="3.28125" style="10" bestFit="1" customWidth="1"/>
    <col min="5" max="5" width="3.00390625" style="10" bestFit="1" customWidth="1"/>
    <col min="6" max="7" width="4.7109375" style="10" customWidth="1"/>
    <col min="8" max="8" width="3.421875" style="10" bestFit="1" customWidth="1"/>
    <col min="9" max="9" width="3.28125" style="10" bestFit="1" customWidth="1"/>
    <col min="10" max="10" width="3.00390625" style="10" bestFit="1" customWidth="1"/>
    <col min="11" max="11" width="34.140625" style="28" bestFit="1" customWidth="1"/>
    <col min="12" max="12" width="2.7109375" style="10" bestFit="1" customWidth="1"/>
    <col min="13" max="13" width="4.7109375" style="10" customWidth="1"/>
    <col min="14" max="14" width="7.28125" style="10" bestFit="1" customWidth="1"/>
    <col min="15" max="15" width="34.140625" style="10" bestFit="1" customWidth="1"/>
    <col min="16" max="16" width="8.57421875" style="11" bestFit="1" customWidth="1"/>
    <col min="17" max="17" width="8.00390625" style="10" bestFit="1" customWidth="1"/>
    <col min="18" max="18" width="10.140625" style="10" bestFit="1" customWidth="1"/>
    <col min="19" max="19" width="6.57421875" style="10" bestFit="1" customWidth="1"/>
    <col min="20" max="20" width="9.421875" style="10" bestFit="1" customWidth="1"/>
    <col min="21" max="21" width="6.421875" style="10" bestFit="1" customWidth="1"/>
    <col min="22" max="22" width="7.00390625" style="10" bestFit="1" customWidth="1"/>
    <col min="23" max="23" width="9.421875" style="10" bestFit="1" customWidth="1"/>
    <col min="24" max="24" width="8.421875" style="10" bestFit="1" customWidth="1"/>
    <col min="25" max="16384" width="11.421875" style="10" customWidth="1"/>
  </cols>
  <sheetData>
    <row r="1" spans="1:12" ht="30" customHeight="1" thickBot="1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8" customHeight="1" thickBot="1">
      <c r="A2" s="94" t="s">
        <v>0</v>
      </c>
      <c r="B2" s="95"/>
      <c r="C2" s="12" t="s">
        <v>19</v>
      </c>
      <c r="D2" s="12" t="s">
        <v>20</v>
      </c>
      <c r="E2" s="12" t="s">
        <v>21</v>
      </c>
      <c r="F2" s="96" t="s">
        <v>41</v>
      </c>
      <c r="G2" s="97"/>
      <c r="H2" s="12" t="s">
        <v>19</v>
      </c>
      <c r="I2" s="12" t="s">
        <v>20</v>
      </c>
      <c r="J2" s="12" t="s">
        <v>21</v>
      </c>
      <c r="K2" s="105">
        <f>Poule!D42</f>
        <v>42630</v>
      </c>
      <c r="L2" s="106"/>
    </row>
    <row r="3" spans="1:24" ht="18" customHeight="1">
      <c r="A3" s="13">
        <v>1</v>
      </c>
      <c r="B3" s="14" t="str">
        <f>Poule!D33</f>
        <v>EXEMPT</v>
      </c>
      <c r="C3" s="14"/>
      <c r="D3" s="14"/>
      <c r="E3" s="14"/>
      <c r="F3" s="8"/>
      <c r="G3" s="8"/>
      <c r="H3" s="14"/>
      <c r="I3" s="14"/>
      <c r="J3" s="14"/>
      <c r="K3" s="14" t="str">
        <f>Poule!D40</f>
        <v>T.T.TRICASTIN 8 à 14 h</v>
      </c>
      <c r="L3" s="15">
        <v>8</v>
      </c>
      <c r="N3" s="100" t="s">
        <v>8</v>
      </c>
      <c r="O3" s="102" t="s">
        <v>9</v>
      </c>
      <c r="P3" s="102" t="s">
        <v>10</v>
      </c>
      <c r="Q3" s="98" t="s">
        <v>7</v>
      </c>
      <c r="R3" s="98"/>
      <c r="S3" s="98"/>
      <c r="T3" s="98"/>
      <c r="U3" s="98"/>
      <c r="V3" s="98" t="s">
        <v>10</v>
      </c>
      <c r="W3" s="98"/>
      <c r="X3" s="99"/>
    </row>
    <row r="4" spans="1:24" ht="18.75">
      <c r="A4" s="13">
        <v>2</v>
      </c>
      <c r="B4" s="14" t="str">
        <f>Poule!D34</f>
        <v> MANTHES TTRV 8 à 18 h</v>
      </c>
      <c r="C4" s="14">
        <v>1</v>
      </c>
      <c r="D4" s="14"/>
      <c r="E4" s="14"/>
      <c r="F4" s="8">
        <v>10</v>
      </c>
      <c r="G4" s="8">
        <v>4</v>
      </c>
      <c r="H4" s="14"/>
      <c r="I4" s="14"/>
      <c r="J4" s="14">
        <v>1</v>
      </c>
      <c r="K4" s="14" t="str">
        <f>Poule!D39</f>
        <v> LE CHEYLARD TT 4</v>
      </c>
      <c r="L4" s="15">
        <v>7</v>
      </c>
      <c r="N4" s="101"/>
      <c r="O4" s="103"/>
      <c r="P4" s="103"/>
      <c r="Q4" s="16" t="s">
        <v>11</v>
      </c>
      <c r="R4" s="16" t="s">
        <v>12</v>
      </c>
      <c r="S4" s="17" t="s">
        <v>13</v>
      </c>
      <c r="T4" s="17" t="s">
        <v>14</v>
      </c>
      <c r="U4" s="17" t="s">
        <v>18</v>
      </c>
      <c r="V4" s="16" t="s">
        <v>15</v>
      </c>
      <c r="W4" s="16" t="s">
        <v>16</v>
      </c>
      <c r="X4" s="18" t="s">
        <v>17</v>
      </c>
    </row>
    <row r="5" spans="1:24" ht="18.75">
      <c r="A5" s="13">
        <v>3</v>
      </c>
      <c r="B5" s="14" t="str">
        <f>Poule!D35</f>
        <v> UPIE TT 2</v>
      </c>
      <c r="C5" s="14"/>
      <c r="D5" s="14">
        <v>1</v>
      </c>
      <c r="E5" s="14"/>
      <c r="F5" s="8">
        <v>7</v>
      </c>
      <c r="G5" s="8">
        <v>7</v>
      </c>
      <c r="H5" s="14"/>
      <c r="I5" s="14">
        <v>1</v>
      </c>
      <c r="J5" s="14"/>
      <c r="K5" s="14" t="str">
        <f>Poule!D38</f>
        <v> VALENCE BTT 10</v>
      </c>
      <c r="L5" s="15">
        <v>6</v>
      </c>
      <c r="N5" s="19">
        <v>1</v>
      </c>
      <c r="O5" s="20" t="str">
        <f>Poule!D35</f>
        <v> UPIE TT 2</v>
      </c>
      <c r="P5" s="21">
        <f>(R5*3)+(S5*2)+(T5*1)-U5</f>
        <v>14</v>
      </c>
      <c r="Q5" s="22">
        <f>SUM(R5:U5)</f>
        <v>5</v>
      </c>
      <c r="R5" s="22">
        <f>SUMIF(Club_B,O5,Gagne_C)+SUMIF(Club_K,O5,Gagne_H)</f>
        <v>4</v>
      </c>
      <c r="S5" s="22">
        <f>SUMIF(Club_B,O5,Nul_D)+SUMIF(Club_K,O5,Nul_I)</f>
        <v>1</v>
      </c>
      <c r="T5" s="22">
        <f>SUMIF(Club_B,O5,Perdu_E)+SUMIF(Club_K,O5,Perdu_J)</f>
        <v>0</v>
      </c>
      <c r="U5" s="22">
        <v>0</v>
      </c>
      <c r="V5" s="22">
        <f>SUMIF(Club_B,O5,Score_F)+SUMIF(Club_K,O5,Score_G)</f>
        <v>56</v>
      </c>
      <c r="W5" s="22">
        <f>SUMIF(Club_B,O5,Score_G)+SUMIF(Club_K,O5,Score_F)</f>
        <v>14</v>
      </c>
      <c r="X5" s="23">
        <f aca="true" t="shared" si="0" ref="X5:X11">V5/W5</f>
        <v>4</v>
      </c>
    </row>
    <row r="6" spans="1:24" ht="19.5" thickBot="1">
      <c r="A6" s="24">
        <v>4</v>
      </c>
      <c r="B6" s="25" t="str">
        <f>Poule!D36</f>
        <v> ROMANS AS PTT 7</v>
      </c>
      <c r="C6" s="25">
        <v>1</v>
      </c>
      <c r="D6" s="25"/>
      <c r="E6" s="25"/>
      <c r="F6" s="9">
        <v>10</v>
      </c>
      <c r="G6" s="9">
        <v>4</v>
      </c>
      <c r="H6" s="25"/>
      <c r="I6" s="25"/>
      <c r="J6" s="25">
        <v>1</v>
      </c>
      <c r="K6" s="25" t="str">
        <f>Poule!D37</f>
        <v> TT POUZINOIS 6</v>
      </c>
      <c r="L6" s="26">
        <v>5</v>
      </c>
      <c r="N6" s="19">
        <v>2</v>
      </c>
      <c r="O6" s="20" t="s">
        <v>169</v>
      </c>
      <c r="P6" s="21">
        <v>10</v>
      </c>
      <c r="Q6" s="22">
        <v>4</v>
      </c>
      <c r="R6" s="22">
        <v>3</v>
      </c>
      <c r="S6" s="22">
        <f>SUMIF(Club_B,O6,Nul_D)+SUMIF(Club_K,O6,Nul_I)</f>
        <v>0</v>
      </c>
      <c r="T6" s="22">
        <v>1</v>
      </c>
      <c r="U6" s="22">
        <v>0</v>
      </c>
      <c r="V6" s="22">
        <v>37</v>
      </c>
      <c r="W6" s="22">
        <v>19</v>
      </c>
      <c r="X6" s="23">
        <f t="shared" si="0"/>
        <v>1.9473684210526316</v>
      </c>
    </row>
    <row r="7" spans="1:24" ht="19.5" thickBot="1">
      <c r="A7" s="27"/>
      <c r="L7" s="27"/>
      <c r="N7" s="19">
        <v>2</v>
      </c>
      <c r="O7" s="20" t="s">
        <v>168</v>
      </c>
      <c r="P7" s="21">
        <v>10</v>
      </c>
      <c r="Q7" s="22">
        <v>5</v>
      </c>
      <c r="R7" s="22">
        <v>2</v>
      </c>
      <c r="S7" s="22">
        <v>1</v>
      </c>
      <c r="T7" s="22">
        <v>2</v>
      </c>
      <c r="U7" s="22">
        <v>0</v>
      </c>
      <c r="V7" s="22">
        <v>31</v>
      </c>
      <c r="W7" s="22">
        <v>39</v>
      </c>
      <c r="X7" s="23">
        <f t="shared" si="0"/>
        <v>0.7948717948717948</v>
      </c>
    </row>
    <row r="8" spans="1:24" ht="18.75">
      <c r="A8" s="94" t="s">
        <v>1</v>
      </c>
      <c r="B8" s="95"/>
      <c r="C8" s="12" t="s">
        <v>19</v>
      </c>
      <c r="D8" s="12" t="s">
        <v>20</v>
      </c>
      <c r="E8" s="12" t="s">
        <v>21</v>
      </c>
      <c r="F8" s="96" t="s">
        <v>41</v>
      </c>
      <c r="G8" s="97"/>
      <c r="H8" s="12" t="s">
        <v>19</v>
      </c>
      <c r="I8" s="12" t="s">
        <v>20</v>
      </c>
      <c r="J8" s="12" t="s">
        <v>21</v>
      </c>
      <c r="K8" s="105">
        <f>Poule!D43</f>
        <v>42644</v>
      </c>
      <c r="L8" s="106"/>
      <c r="N8" s="19">
        <v>2</v>
      </c>
      <c r="O8" s="20" t="s">
        <v>146</v>
      </c>
      <c r="P8" s="21">
        <v>10</v>
      </c>
      <c r="Q8" s="22">
        <v>4</v>
      </c>
      <c r="R8" s="22">
        <v>2</v>
      </c>
      <c r="S8" s="22">
        <v>2</v>
      </c>
      <c r="T8" s="22">
        <f>SUMIF(Club_B,O8,Perdu_E)+SUMIF(Club_K,O8,Perdu_J)</f>
        <v>0</v>
      </c>
      <c r="U8" s="22">
        <v>0</v>
      </c>
      <c r="V8" s="22">
        <v>35</v>
      </c>
      <c r="W8" s="22">
        <v>21</v>
      </c>
      <c r="X8" s="23">
        <f t="shared" si="0"/>
        <v>1.6666666666666667</v>
      </c>
    </row>
    <row r="9" spans="1:24" ht="18.75">
      <c r="A9" s="13">
        <v>7</v>
      </c>
      <c r="B9" s="14" t="str">
        <f>K4</f>
        <v> LE CHEYLARD TT 4</v>
      </c>
      <c r="C9" s="14"/>
      <c r="D9" s="14"/>
      <c r="E9" s="14"/>
      <c r="F9" s="8"/>
      <c r="G9" s="8"/>
      <c r="H9" s="14"/>
      <c r="I9" s="14"/>
      <c r="J9" s="14"/>
      <c r="K9" s="14" t="str">
        <f>B3</f>
        <v>EXEMPT</v>
      </c>
      <c r="L9" s="15">
        <v>1</v>
      </c>
      <c r="N9" s="19">
        <v>5</v>
      </c>
      <c r="O9" s="20" t="str">
        <f>Poule!D39</f>
        <v> LE CHEYLARD TT 4</v>
      </c>
      <c r="P9" s="21">
        <f>(R9*3)+(S9*2)+(T9*1)-U9</f>
        <v>6</v>
      </c>
      <c r="Q9" s="22">
        <f>SUM(R9:U9)-U9</f>
        <v>4</v>
      </c>
      <c r="R9" s="22">
        <f>SUMIF(Club_B,O9,Gagne_C)+SUMIF(Club_K,O9,Gagne_H)</f>
        <v>1</v>
      </c>
      <c r="S9" s="22">
        <f>SUMIF(Club_B,O9,Nul_D)+SUMIF(Club_K,O9,Nul_I)</f>
        <v>0</v>
      </c>
      <c r="T9" s="22">
        <f>SUMIF(Club_B,O9,Perdu_E)+SUMIF(Club_K,O9,Perdu_J)</f>
        <v>3</v>
      </c>
      <c r="U9" s="22">
        <v>0</v>
      </c>
      <c r="V9" s="22">
        <f>SUMIF(Club_B,O9,Score_F)+SUMIF(Club_K,O9,Score_G)</f>
        <v>22</v>
      </c>
      <c r="W9" s="22">
        <f>SUMIF(Club_B,O9,Score_G)+SUMIF(Club_K,O9,Score_F)</f>
        <v>34</v>
      </c>
      <c r="X9" s="23">
        <f t="shared" si="0"/>
        <v>0.6470588235294118</v>
      </c>
    </row>
    <row r="10" spans="1:24" ht="18" customHeight="1">
      <c r="A10" s="13">
        <v>6</v>
      </c>
      <c r="B10" s="14" t="str">
        <f>K5</f>
        <v> VALENCE BTT 10</v>
      </c>
      <c r="C10" s="14"/>
      <c r="D10" s="14">
        <v>1</v>
      </c>
      <c r="E10" s="14"/>
      <c r="F10" s="8">
        <v>7</v>
      </c>
      <c r="G10" s="8">
        <v>7</v>
      </c>
      <c r="H10" s="14"/>
      <c r="I10" s="14">
        <v>1</v>
      </c>
      <c r="J10" s="14"/>
      <c r="K10" s="14" t="str">
        <f>B4</f>
        <v> MANTHES TTRV 8 à 18 h</v>
      </c>
      <c r="L10" s="15">
        <v>2</v>
      </c>
      <c r="N10" s="19">
        <v>6</v>
      </c>
      <c r="O10" s="20" t="str">
        <f>Poule!D37</f>
        <v> TT POUZINOIS 6</v>
      </c>
      <c r="P10" s="21">
        <f>(R10*3)+(S10*2)+(T10*1)-U10</f>
        <v>6</v>
      </c>
      <c r="Q10" s="22">
        <f>SUM(R10:U10)</f>
        <v>4</v>
      </c>
      <c r="R10" s="22">
        <f>SUMIF(Club_B,O10,Gagne_C)+SUMIF(Club_K,O10,Gagne_H)</f>
        <v>1</v>
      </c>
      <c r="S10" s="22">
        <f>SUMIF(Club_B,O10,Nul_D)+SUMIF(Club_K,O10,Nul_I)</f>
        <v>0</v>
      </c>
      <c r="T10" s="22">
        <f>SUMIF(Club_B,O10,Perdu_E)+SUMIF(Club_K,O10,Perdu_J)</f>
        <v>3</v>
      </c>
      <c r="U10" s="22">
        <v>0</v>
      </c>
      <c r="V10" s="22">
        <f>SUMIF(Club_B,O10,Score_F)+SUMIF(Club_K,O10,Score_G)</f>
        <v>19</v>
      </c>
      <c r="W10" s="22">
        <f>SUMIF(Club_B,O10,Score_G)+SUMIF(Club_K,O10,Score_F)</f>
        <v>37</v>
      </c>
      <c r="X10" s="23">
        <f t="shared" si="0"/>
        <v>0.5135135135135135</v>
      </c>
    </row>
    <row r="11" spans="1:24" ht="19.5" thickBot="1">
      <c r="A11" s="13">
        <v>5</v>
      </c>
      <c r="B11" s="14" t="str">
        <f>K6</f>
        <v> TT POUZINOIS 6</v>
      </c>
      <c r="C11" s="14"/>
      <c r="D11" s="14"/>
      <c r="E11" s="14">
        <v>1</v>
      </c>
      <c r="F11" s="8">
        <v>3</v>
      </c>
      <c r="G11" s="8">
        <v>11</v>
      </c>
      <c r="H11" s="14">
        <v>1</v>
      </c>
      <c r="I11" s="14"/>
      <c r="J11" s="14"/>
      <c r="K11" s="14" t="str">
        <f>B5</f>
        <v> UPIE TT 2</v>
      </c>
      <c r="L11" s="15">
        <v>3</v>
      </c>
      <c r="N11" s="29">
        <v>7</v>
      </c>
      <c r="O11" s="30" t="str">
        <f>Poule!D40</f>
        <v>T.T.TRICASTIN 8 à 14 h</v>
      </c>
      <c r="P11" s="31">
        <f>(R11*3)+(S11*2)+(T11*1)-U11</f>
        <v>4</v>
      </c>
      <c r="Q11" s="32">
        <f>SUM(R11:U11)</f>
        <v>4</v>
      </c>
      <c r="R11" s="32">
        <f>SUMIF(Club_B,O11,Gagne_C)+SUMIF(Club_K,O11,Gagne_H)</f>
        <v>0</v>
      </c>
      <c r="S11" s="32">
        <f>SUMIF(Club_B,O11,Nul_D)+SUMIF(Club_K,O11,Nul_I)</f>
        <v>0</v>
      </c>
      <c r="T11" s="32">
        <f>SUMIF(Club_B,O11,Perdu_E)+SUMIF(Club_K,O11,Perdu_J)</f>
        <v>4</v>
      </c>
      <c r="U11" s="32">
        <v>0</v>
      </c>
      <c r="V11" s="32">
        <f>SUMIF(Club_B,O11,Score_F)+SUMIF(Club_K,O11,Score_G)</f>
        <v>10</v>
      </c>
      <c r="W11" s="32">
        <f>SUMIF(Club_B,O11,Score_G)+SUMIF(Club_K,O11,Score_F)</f>
        <v>46</v>
      </c>
      <c r="X11" s="33">
        <f t="shared" si="0"/>
        <v>0.21739130434782608</v>
      </c>
    </row>
    <row r="12" spans="1:24" ht="19.5" thickBot="1">
      <c r="A12" s="24">
        <v>8</v>
      </c>
      <c r="B12" s="25" t="str">
        <f>K3</f>
        <v>T.T.TRICASTIN 8 à 14 h</v>
      </c>
      <c r="C12" s="25"/>
      <c r="D12" s="25"/>
      <c r="E12" s="25">
        <v>1</v>
      </c>
      <c r="F12" s="9">
        <v>2</v>
      </c>
      <c r="G12" s="9">
        <v>12</v>
      </c>
      <c r="H12" s="25">
        <v>1</v>
      </c>
      <c r="I12" s="25"/>
      <c r="J12" s="25"/>
      <c r="K12" s="25" t="str">
        <f>B6</f>
        <v> ROMANS AS PTT 7</v>
      </c>
      <c r="L12" s="26">
        <v>4</v>
      </c>
      <c r="N12" s="35"/>
      <c r="O12" s="36"/>
      <c r="P12" s="37"/>
      <c r="Q12" s="38"/>
      <c r="R12" s="38"/>
      <c r="S12" s="38"/>
      <c r="T12" s="38"/>
      <c r="U12" s="38"/>
      <c r="V12" s="38"/>
      <c r="W12" s="38"/>
      <c r="X12" s="38"/>
    </row>
    <row r="13" spans="1:24" ht="19.5" thickBot="1">
      <c r="A13" s="34"/>
      <c r="K13" s="10"/>
      <c r="L13" s="34"/>
      <c r="N13" s="35"/>
      <c r="O13" s="36"/>
      <c r="P13" s="37"/>
      <c r="Q13" s="38"/>
      <c r="R13" s="38"/>
      <c r="S13" s="38"/>
      <c r="T13" s="38"/>
      <c r="U13" s="38"/>
      <c r="V13" s="38"/>
      <c r="W13" s="38"/>
      <c r="X13" s="38"/>
    </row>
    <row r="14" spans="1:16" ht="18.75">
      <c r="A14" s="94" t="s">
        <v>2</v>
      </c>
      <c r="B14" s="95"/>
      <c r="C14" s="12" t="s">
        <v>19</v>
      </c>
      <c r="D14" s="12" t="s">
        <v>20</v>
      </c>
      <c r="E14" s="12" t="s">
        <v>21</v>
      </c>
      <c r="F14" s="96" t="s">
        <v>41</v>
      </c>
      <c r="G14" s="97"/>
      <c r="H14" s="12" t="s">
        <v>19</v>
      </c>
      <c r="I14" s="12" t="s">
        <v>20</v>
      </c>
      <c r="J14" s="12" t="s">
        <v>21</v>
      </c>
      <c r="K14" s="105">
        <f>Poule!D44</f>
        <v>42658</v>
      </c>
      <c r="L14" s="106"/>
      <c r="P14" s="37"/>
    </row>
    <row r="15" spans="1:16" ht="18.75">
      <c r="A15" s="13">
        <v>1</v>
      </c>
      <c r="B15" s="14" t="str">
        <f>B3</f>
        <v>EXEMPT</v>
      </c>
      <c r="C15" s="14"/>
      <c r="D15" s="14"/>
      <c r="E15" s="14"/>
      <c r="F15" s="8"/>
      <c r="G15" s="8"/>
      <c r="H15" s="14"/>
      <c r="I15" s="14"/>
      <c r="J15" s="14"/>
      <c r="K15" s="14" t="str">
        <f>K5</f>
        <v> VALENCE BTT 10</v>
      </c>
      <c r="L15" s="15">
        <v>6</v>
      </c>
      <c r="O15" s="10" t="s">
        <v>22</v>
      </c>
      <c r="P15" s="39">
        <v>3</v>
      </c>
    </row>
    <row r="16" spans="1:16" ht="18.75">
      <c r="A16" s="13">
        <v>2</v>
      </c>
      <c r="B16" s="14" t="str">
        <f>B4</f>
        <v> MANTHES TTRV 8 à 18 h</v>
      </c>
      <c r="C16" s="14">
        <v>1</v>
      </c>
      <c r="D16" s="14"/>
      <c r="E16" s="14"/>
      <c r="F16" s="8">
        <v>12</v>
      </c>
      <c r="G16" s="8">
        <v>2</v>
      </c>
      <c r="H16" s="14"/>
      <c r="I16" s="14"/>
      <c r="J16" s="14">
        <v>1</v>
      </c>
      <c r="K16" s="14" t="str">
        <f>K6</f>
        <v> TT POUZINOIS 6</v>
      </c>
      <c r="L16" s="15">
        <v>5</v>
      </c>
      <c r="O16" s="10" t="s">
        <v>23</v>
      </c>
      <c r="P16" s="39">
        <v>2</v>
      </c>
    </row>
    <row r="17" spans="1:16" ht="18.75">
      <c r="A17" s="13">
        <v>3</v>
      </c>
      <c r="B17" s="14" t="str">
        <f>B5</f>
        <v> UPIE TT 2</v>
      </c>
      <c r="C17" s="14">
        <v>1</v>
      </c>
      <c r="D17" s="14"/>
      <c r="E17" s="14"/>
      <c r="F17" s="8">
        <v>12</v>
      </c>
      <c r="G17" s="8">
        <v>2</v>
      </c>
      <c r="H17" s="14"/>
      <c r="I17" s="14"/>
      <c r="J17" s="14">
        <v>1</v>
      </c>
      <c r="K17" s="14" t="str">
        <f>B6</f>
        <v> ROMANS AS PTT 7</v>
      </c>
      <c r="L17" s="15">
        <v>4</v>
      </c>
      <c r="O17" s="10" t="s">
        <v>24</v>
      </c>
      <c r="P17" s="39">
        <v>1</v>
      </c>
    </row>
    <row r="18" spans="1:12" ht="19.5" thickBot="1">
      <c r="A18" s="24">
        <v>8</v>
      </c>
      <c r="B18" s="25" t="str">
        <f>K3</f>
        <v>T.T.TRICASTIN 8 à 14 h</v>
      </c>
      <c r="C18" s="25"/>
      <c r="D18" s="25"/>
      <c r="E18" s="25">
        <v>1</v>
      </c>
      <c r="F18" s="9">
        <v>3</v>
      </c>
      <c r="G18" s="9">
        <v>11</v>
      </c>
      <c r="H18" s="25">
        <v>1</v>
      </c>
      <c r="I18" s="25"/>
      <c r="J18" s="25"/>
      <c r="K18" s="25" t="str">
        <f>K4</f>
        <v> LE CHEYLARD TT 4</v>
      </c>
      <c r="L18" s="26">
        <v>7</v>
      </c>
    </row>
    <row r="19" spans="1:12" ht="19.5" thickBot="1">
      <c r="A19" s="34"/>
      <c r="K19" s="10"/>
      <c r="L19" s="34"/>
    </row>
    <row r="20" spans="1:12" ht="18.75">
      <c r="A20" s="94" t="s">
        <v>3</v>
      </c>
      <c r="B20" s="95"/>
      <c r="C20" s="12" t="s">
        <v>19</v>
      </c>
      <c r="D20" s="12" t="s">
        <v>20</v>
      </c>
      <c r="E20" s="12" t="s">
        <v>21</v>
      </c>
      <c r="F20" s="96" t="s">
        <v>41</v>
      </c>
      <c r="G20" s="97"/>
      <c r="H20" s="12" t="s">
        <v>19</v>
      </c>
      <c r="I20" s="12" t="s">
        <v>20</v>
      </c>
      <c r="J20" s="12" t="s">
        <v>21</v>
      </c>
      <c r="K20" s="105">
        <f>Poule!D45</f>
        <v>42679</v>
      </c>
      <c r="L20" s="106"/>
    </row>
    <row r="21" spans="1:12" ht="18.75">
      <c r="A21" s="13">
        <v>5</v>
      </c>
      <c r="B21" s="14" t="str">
        <f>K6</f>
        <v> TT POUZINOIS 6</v>
      </c>
      <c r="C21" s="14"/>
      <c r="D21" s="14"/>
      <c r="E21" s="14"/>
      <c r="F21" s="40"/>
      <c r="G21" s="40"/>
      <c r="H21" s="14"/>
      <c r="I21" s="14"/>
      <c r="J21" s="14"/>
      <c r="K21" s="14" t="str">
        <f>B3</f>
        <v>EXEMPT</v>
      </c>
      <c r="L21" s="15">
        <v>1</v>
      </c>
    </row>
    <row r="22" spans="1:12" ht="18.75">
      <c r="A22" s="13">
        <v>4</v>
      </c>
      <c r="B22" s="14" t="str">
        <f>B6</f>
        <v> ROMANS AS PTT 7</v>
      </c>
      <c r="C22" s="14">
        <v>1</v>
      </c>
      <c r="D22" s="14"/>
      <c r="E22" s="14"/>
      <c r="F22" s="40">
        <v>13</v>
      </c>
      <c r="G22" s="40">
        <v>1</v>
      </c>
      <c r="H22" s="14"/>
      <c r="I22" s="14"/>
      <c r="J22" s="14">
        <v>1</v>
      </c>
      <c r="K22" s="14" t="str">
        <f>B4</f>
        <v> MANTHES TTRV 8 à 18 h</v>
      </c>
      <c r="L22" s="15">
        <v>2</v>
      </c>
    </row>
    <row r="23" spans="1:27" ht="18.75">
      <c r="A23" s="13">
        <v>3</v>
      </c>
      <c r="B23" s="14" t="str">
        <f>B5</f>
        <v> UPIE TT 2</v>
      </c>
      <c r="C23" s="14">
        <v>1</v>
      </c>
      <c r="D23" s="14"/>
      <c r="E23" s="14"/>
      <c r="F23" s="40">
        <v>13</v>
      </c>
      <c r="G23" s="40">
        <v>1</v>
      </c>
      <c r="H23" s="14"/>
      <c r="I23" s="14"/>
      <c r="J23" s="14">
        <v>1</v>
      </c>
      <c r="K23" s="14" t="str">
        <f>K3</f>
        <v>T.T.TRICASTIN 8 à 14 h</v>
      </c>
      <c r="L23" s="15">
        <v>8</v>
      </c>
      <c r="O23" s="93" t="s">
        <v>160</v>
      </c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</row>
    <row r="24" spans="1:12" ht="19.5" thickBot="1">
      <c r="A24" s="24">
        <v>6</v>
      </c>
      <c r="B24" s="25" t="str">
        <f>K5</f>
        <v> VALENCE BTT 10</v>
      </c>
      <c r="C24" s="25">
        <v>1</v>
      </c>
      <c r="D24" s="25"/>
      <c r="E24" s="25"/>
      <c r="F24" s="41">
        <v>11</v>
      </c>
      <c r="G24" s="41">
        <v>3</v>
      </c>
      <c r="H24" s="25"/>
      <c r="I24" s="25"/>
      <c r="J24" s="25">
        <v>1</v>
      </c>
      <c r="K24" s="25" t="str">
        <f>K4</f>
        <v> LE CHEYLARD TT 4</v>
      </c>
      <c r="L24" s="26">
        <v>7</v>
      </c>
    </row>
    <row r="25" spans="1:12" ht="19.5" thickBot="1">
      <c r="A25" s="34"/>
      <c r="K25" s="10"/>
      <c r="L25" s="34"/>
    </row>
    <row r="26" spans="1:12" ht="18.75">
      <c r="A26" s="94" t="s">
        <v>4</v>
      </c>
      <c r="B26" s="95"/>
      <c r="C26" s="12" t="s">
        <v>19</v>
      </c>
      <c r="D26" s="12" t="s">
        <v>20</v>
      </c>
      <c r="E26" s="12" t="s">
        <v>21</v>
      </c>
      <c r="F26" s="96" t="s">
        <v>41</v>
      </c>
      <c r="G26" s="97"/>
      <c r="H26" s="12" t="s">
        <v>19</v>
      </c>
      <c r="I26" s="12" t="s">
        <v>20</v>
      </c>
      <c r="J26" s="12" t="s">
        <v>21</v>
      </c>
      <c r="K26" s="105">
        <f>Poule!D46</f>
        <v>42693</v>
      </c>
      <c r="L26" s="106"/>
    </row>
    <row r="27" spans="1:12" ht="18.75">
      <c r="A27" s="13">
        <v>1</v>
      </c>
      <c r="B27" s="14" t="str">
        <f>B3</f>
        <v>EXEMPT</v>
      </c>
      <c r="C27" s="14">
        <f>IF(F27="","",IF(F27&gt;G27,1,IF(F27=G27,"",IF(F27&lt;G27,""))))</f>
      </c>
      <c r="D27" s="14">
        <f>IF(F27="","",IF(F27&gt;G27,"",IF(F27=G27,1,IF(F27&lt;G27,""))))</f>
      </c>
      <c r="E27" s="14">
        <f>IF(F27="","",IF(F27&gt;G27,"",IF(F27=G27,"",IF(F27&lt;G27,1))))</f>
      </c>
      <c r="F27" s="40"/>
      <c r="G27" s="40">
        <f>IF(F27="","",(20-F27))</f>
      </c>
      <c r="H27" s="14">
        <f>IF(G27="","",IF(G27&gt;F27,1,IF(G27=F27,"",IF(G27&lt;F27,""))))</f>
      </c>
      <c r="I27" s="14">
        <f>IF(G27="","",IF(G27&gt;F27,"",IF(G27=F27,1,IF(G27&lt;F27,""))))</f>
      </c>
      <c r="J27" s="14">
        <f>IF(G27="","",IF(G27&gt;F27,"",IF(G27=F27,"",IF(G27&lt;F27,1))))</f>
      </c>
      <c r="K27" s="14" t="str">
        <f>B22</f>
        <v> ROMANS AS PTT 7</v>
      </c>
      <c r="L27" s="15">
        <v>4</v>
      </c>
    </row>
    <row r="28" spans="1:12" ht="18.75">
      <c r="A28" s="13">
        <v>2</v>
      </c>
      <c r="B28" s="14" t="str">
        <f>K22</f>
        <v> MANTHES TTRV 8 à 18 h</v>
      </c>
      <c r="C28" s="14">
        <f>IF(F28="","",IF(F28&gt;G28,1,IF(F28=G28,"",IF(F28&lt;G28,""))))</f>
      </c>
      <c r="D28" s="14">
        <f>IF(F28="","",IF(F28&gt;G28,"",IF(F28=G28,1,IF(F28&lt;G28,""))))</f>
      </c>
      <c r="E28" s="14">
        <f>IF(F28="","",IF(F28&gt;G28,"",IF(F28=G28,"",IF(F28&lt;G28,1))))</f>
        <v>1</v>
      </c>
      <c r="F28" s="40">
        <v>1</v>
      </c>
      <c r="G28" s="40">
        <v>13</v>
      </c>
      <c r="H28" s="14">
        <f>IF(G28="","",IF(G28&gt;F28,1,IF(G28=F28,"",IF(G28&lt;F28,""))))</f>
        <v>1</v>
      </c>
      <c r="I28" s="14">
        <f>IF(G28="","",IF(G28&gt;F28,"",IF(G28=F28,1,IF(G28&lt;F28,""))))</f>
      </c>
      <c r="J28" s="14">
        <f>IF(G28="","",IF(G28&gt;F28,"",IF(G28=F28,"",IF(G28&lt;F28,1))))</f>
      </c>
      <c r="K28" s="14" t="str">
        <f>B23</f>
        <v> UPIE TT 2</v>
      </c>
      <c r="L28" s="15">
        <v>3</v>
      </c>
    </row>
    <row r="29" spans="1:12" ht="18.75">
      <c r="A29" s="13">
        <v>7</v>
      </c>
      <c r="B29" s="14" t="str">
        <f>K24</f>
        <v> LE CHEYLARD TT 4</v>
      </c>
      <c r="C29" s="14">
        <f>IF(F29="","",IF(F29&gt;G29,1,IF(F29=G29,"",IF(F29&lt;G29,""))))</f>
      </c>
      <c r="D29" s="14">
        <f>IF(F29="","",IF(F29&gt;G29,"",IF(F29=G29,1,IF(F29&lt;G29,""))))</f>
      </c>
      <c r="E29" s="14">
        <f>IF(F29="","",IF(F29&gt;G29,"",IF(F29=G29,"",IF(F29&lt;G29,1))))</f>
        <v>1</v>
      </c>
      <c r="F29" s="40">
        <v>4</v>
      </c>
      <c r="G29" s="40">
        <v>10</v>
      </c>
      <c r="H29" s="14">
        <f>IF(G29="","",IF(G29&gt;F29,1,IF(G29=F29,"",IF(G29&lt;F29,""))))</f>
        <v>1</v>
      </c>
      <c r="I29" s="14">
        <f>IF(G29="","",IF(G29&gt;F29,"",IF(G29=F29,1,IF(G29&lt;F29,""))))</f>
      </c>
      <c r="J29" s="14">
        <f>IF(G29="","",IF(G29&gt;F29,"",IF(G29=F29,"",IF(G29&lt;F29,1))))</f>
      </c>
      <c r="K29" s="14" t="str">
        <f>B21</f>
        <v> TT POUZINOIS 6</v>
      </c>
      <c r="L29" s="15">
        <v>5</v>
      </c>
    </row>
    <row r="30" spans="1:12" ht="19.5" thickBot="1">
      <c r="A30" s="24">
        <v>8</v>
      </c>
      <c r="B30" s="25" t="str">
        <f>K23</f>
        <v>T.T.TRICASTIN 8 à 14 h</v>
      </c>
      <c r="C30" s="25">
        <f>IF(F30="","",IF(F30&gt;G30,1,IF(F30=G30,"",IF(F30&lt;G30,""))))</f>
      </c>
      <c r="D30" s="25">
        <f>IF(F30="","",IF(F30&gt;G30,"",IF(F30=G30,1,IF(F30&lt;G30,""))))</f>
      </c>
      <c r="E30" s="25">
        <f>IF(F30="","",IF(F30&gt;G30,"",IF(F30=G30,"",IF(F30&lt;G30,1))))</f>
        <v>1</v>
      </c>
      <c r="F30" s="41">
        <v>4</v>
      </c>
      <c r="G30" s="41">
        <v>10</v>
      </c>
      <c r="H30" s="25">
        <f>IF(G30="","",IF(G30&gt;F30,1,IF(G30=F30,"",IF(G30&lt;F30,""))))</f>
        <v>1</v>
      </c>
      <c r="I30" s="25">
        <f>IF(G30="","",IF(G30&gt;F30,"",IF(G30=F30,1,IF(G30&lt;F30,""))))</f>
      </c>
      <c r="J30" s="25">
        <f>IF(G30="","",IF(G30&gt;F30,"",IF(G30=F30,"",IF(G30&lt;F30,1))))</f>
      </c>
      <c r="K30" s="25" t="str">
        <f>B24</f>
        <v> VALENCE BTT 10</v>
      </c>
      <c r="L30" s="26">
        <v>6</v>
      </c>
    </row>
    <row r="31" spans="1:12" ht="19.5" thickBot="1">
      <c r="A31" s="34"/>
      <c r="K31" s="10"/>
      <c r="L31" s="34"/>
    </row>
    <row r="32" spans="1:12" ht="18.75">
      <c r="A32" s="94" t="s">
        <v>5</v>
      </c>
      <c r="B32" s="95"/>
      <c r="C32" s="12" t="s">
        <v>19</v>
      </c>
      <c r="D32" s="12" t="s">
        <v>20</v>
      </c>
      <c r="E32" s="12" t="s">
        <v>21</v>
      </c>
      <c r="F32" s="96" t="s">
        <v>41</v>
      </c>
      <c r="G32" s="97"/>
      <c r="H32" s="12" t="s">
        <v>19</v>
      </c>
      <c r="I32" s="12" t="s">
        <v>20</v>
      </c>
      <c r="J32" s="12" t="s">
        <v>21</v>
      </c>
      <c r="K32" s="105">
        <f>Poule!D47</f>
        <v>42707</v>
      </c>
      <c r="L32" s="106"/>
    </row>
    <row r="33" spans="1:12" ht="18.75">
      <c r="A33" s="13">
        <v>3</v>
      </c>
      <c r="B33" s="14" t="str">
        <f>K28</f>
        <v> UPIE TT 2</v>
      </c>
      <c r="C33" s="14">
        <f>IF(F33="","",IF(F33&gt;G33,1,IF(F33=G33,"",IF(F33&lt;G33,""))))</f>
      </c>
      <c r="D33" s="14">
        <f>IF(F33="","",IF(F33&gt;G33,"",IF(F33=G33,1,IF(F33&lt;G33,""))))</f>
      </c>
      <c r="E33" s="14">
        <f>IF(F33="","",IF(F33&gt;G33,"",IF(F33=G33,"",IF(F33&lt;G33,1))))</f>
      </c>
      <c r="F33" s="40"/>
      <c r="G33" s="40">
        <f>IF(F33="","",(20-F33))</f>
      </c>
      <c r="H33" s="14">
        <f>IF(G33="","",IF(G33&gt;F33,1,IF(G33=F33,"",IF(G33&lt;F33,""))))</f>
      </c>
      <c r="I33" s="14">
        <f>IF(G33="","",IF(G33&gt;F33,"",IF(G33=F33,1,IF(G33&lt;F33,""))))</f>
      </c>
      <c r="J33" s="14">
        <f>IF(G33="","",IF(G33&gt;F33,"",IF(G33=F33,"",IF(G33&lt;F33,1))))</f>
      </c>
      <c r="K33" s="14" t="str">
        <f>B27</f>
        <v>EXEMPT</v>
      </c>
      <c r="L33" s="15">
        <v>1</v>
      </c>
    </row>
    <row r="34" spans="1:12" ht="18.75">
      <c r="A34" s="13">
        <v>5</v>
      </c>
      <c r="B34" s="14" t="str">
        <f>K29</f>
        <v> TT POUZINOIS 6</v>
      </c>
      <c r="C34" s="14">
        <f>IF(F34="","",IF(F34&gt;G34,1,IF(F34=G34,"",IF(F34&lt;G34,""))))</f>
      </c>
      <c r="D34" s="14">
        <f>IF(F34="","",IF(F34&gt;G34,"",IF(F34=G34,1,IF(F34&lt;G34,""))))</f>
      </c>
      <c r="E34" s="14">
        <f>IF(F34="","",IF(F34&gt;G34,"",IF(F34=G34,"",IF(F34&lt;G34,1))))</f>
      </c>
      <c r="F34" s="40"/>
      <c r="G34" s="40">
        <f>IF(F34="","",(20-F34))</f>
      </c>
      <c r="H34" s="14">
        <f>IF(G34="","",IF(G34&gt;F34,1,IF(G34=F34,"",IF(G34&lt;F34,""))))</f>
      </c>
      <c r="I34" s="14">
        <f>IF(G34="","",IF(G34&gt;F34,"",IF(G34=F34,1,IF(G34&lt;F34,""))))</f>
      </c>
      <c r="J34" s="14">
        <f>IF(G34="","",IF(G34&gt;F34,"",IF(G34=F34,"",IF(G34&lt;F34,1))))</f>
      </c>
      <c r="K34" s="14" t="str">
        <f>K30</f>
        <v> VALENCE BTT 10</v>
      </c>
      <c r="L34" s="15">
        <v>6</v>
      </c>
    </row>
    <row r="35" spans="1:12" ht="18.75">
      <c r="A35" s="13">
        <v>4</v>
      </c>
      <c r="B35" s="14" t="str">
        <f>K27</f>
        <v> ROMANS AS PTT 7</v>
      </c>
      <c r="C35" s="14">
        <f>IF(F35="","",IF(F35&gt;G35,1,IF(F35=G35,"",IF(F35&lt;G35,""))))</f>
      </c>
      <c r="D35" s="14">
        <f>IF(F35="","",IF(F35&gt;G35,"",IF(F35=G35,1,IF(F35&lt;G35,""))))</f>
      </c>
      <c r="E35" s="14">
        <f>IF(F35="","",IF(F35&gt;G35,"",IF(F35=G35,"",IF(F35&lt;G35,1))))</f>
      </c>
      <c r="F35" s="40"/>
      <c r="G35" s="40">
        <f>IF(F35="","",(20-F35))</f>
      </c>
      <c r="H35" s="14">
        <f>IF(G35="","",IF(G35&gt;F35,1,IF(G35=F35,"",IF(G35&lt;F35,""))))</f>
      </c>
      <c r="I35" s="14">
        <f>IF(G35="","",IF(G35&gt;F35,"",IF(G35=F35,1,IF(G35&lt;F35,""))))</f>
      </c>
      <c r="J35" s="14">
        <f>IF(G35="","",IF(G35&gt;F35,"",IF(G35=F35,"",IF(G35&lt;F35,1))))</f>
      </c>
      <c r="K35" s="14" t="str">
        <f>B29</f>
        <v> LE CHEYLARD TT 4</v>
      </c>
      <c r="L35" s="15">
        <v>7</v>
      </c>
    </row>
    <row r="36" spans="1:12" ht="19.5" thickBot="1">
      <c r="A36" s="24">
        <v>2</v>
      </c>
      <c r="B36" s="25" t="str">
        <f>B28</f>
        <v> MANTHES TTRV 8 à 18 h</v>
      </c>
      <c r="C36" s="25">
        <f>IF(F36="","",IF(F36&gt;G36,1,IF(F36=G36,"",IF(F36&lt;G36,""))))</f>
      </c>
      <c r="D36" s="25">
        <f>IF(F36="","",IF(F36&gt;G36,"",IF(F36=G36,1,IF(F36&lt;G36,""))))</f>
      </c>
      <c r="E36" s="25">
        <f>IF(F36="","",IF(F36&gt;G36,"",IF(F36=G36,"",IF(F36&lt;G36,1))))</f>
      </c>
      <c r="F36" s="41"/>
      <c r="G36" s="41">
        <f>IF(F36="","",(20-F36))</f>
      </c>
      <c r="H36" s="25">
        <f>IF(G36="","",IF(G36&gt;F36,1,IF(G36=F36,"",IF(G36&lt;F36,""))))</f>
      </c>
      <c r="I36" s="25">
        <f>IF(G36="","",IF(G36&gt;F36,"",IF(G36=F36,1,IF(G36&lt;F36,""))))</f>
      </c>
      <c r="J36" s="25">
        <f>IF(G36="","",IF(G36&gt;F36,"",IF(G36=F36,"",IF(G36&lt;F36,1))))</f>
      </c>
      <c r="K36" s="25" t="str">
        <f>B30</f>
        <v>T.T.TRICASTIN 8 à 14 h</v>
      </c>
      <c r="L36" s="26">
        <v>8</v>
      </c>
    </row>
    <row r="37" spans="1:12" ht="19.5" thickBot="1">
      <c r="A37" s="34"/>
      <c r="K37" s="10"/>
      <c r="L37" s="34"/>
    </row>
    <row r="38" spans="1:12" ht="18.75">
      <c r="A38" s="94" t="s">
        <v>6</v>
      </c>
      <c r="B38" s="95"/>
      <c r="C38" s="12" t="s">
        <v>19</v>
      </c>
      <c r="D38" s="12" t="s">
        <v>20</v>
      </c>
      <c r="E38" s="12" t="s">
        <v>21</v>
      </c>
      <c r="F38" s="96" t="s">
        <v>41</v>
      </c>
      <c r="G38" s="97"/>
      <c r="H38" s="12" t="s">
        <v>19</v>
      </c>
      <c r="I38" s="12" t="s">
        <v>20</v>
      </c>
      <c r="J38" s="12" t="s">
        <v>21</v>
      </c>
      <c r="K38" s="105">
        <f>Poule!D48</f>
        <v>42714</v>
      </c>
      <c r="L38" s="106"/>
    </row>
    <row r="39" spans="1:12" ht="18.75">
      <c r="A39" s="13">
        <v>1</v>
      </c>
      <c r="B39" s="14" t="str">
        <f>K33</f>
        <v>EXEMPT</v>
      </c>
      <c r="C39" s="14">
        <f>IF(F39="","",IF(F39&gt;G39,1,IF(F39=G39,"",IF(F39&lt;G39,""))))</f>
      </c>
      <c r="D39" s="14">
        <f>IF(F39="","",IF(F39&gt;G39,"",IF(F39=G39,1,IF(F39&lt;G39,""))))</f>
      </c>
      <c r="E39" s="14">
        <f>IF(F39="","",IF(F39&gt;G39,"",IF(F39=G39,"",IF(F39&lt;G39,1))))</f>
      </c>
      <c r="F39" s="40"/>
      <c r="G39" s="40">
        <f>IF(F39="","",(20-F39))</f>
      </c>
      <c r="H39" s="14">
        <f>IF(G39="","",IF(G39&gt;F39,1,IF(G39=F39,"",IF(G39&lt;F39,""))))</f>
      </c>
      <c r="I39" s="14">
        <f>IF(G39="","",IF(G39&gt;F39,"",IF(G39=F39,1,IF(G39&lt;F39,""))))</f>
      </c>
      <c r="J39" s="14">
        <f>IF(G39="","",IF(G39&gt;F39,"",IF(G39=F39,"",IF(G39&lt;F39,1))))</f>
      </c>
      <c r="K39" s="14" t="str">
        <f>B36</f>
        <v> MANTHES TTRV 8 à 18 h</v>
      </c>
      <c r="L39" s="15">
        <v>2</v>
      </c>
    </row>
    <row r="40" spans="1:12" ht="18.75">
      <c r="A40" s="13">
        <v>6</v>
      </c>
      <c r="B40" s="14" t="str">
        <f>K34</f>
        <v> VALENCE BTT 10</v>
      </c>
      <c r="C40" s="14">
        <f>IF(F40="","",IF(F40&gt;G40,1,IF(F40=G40,"",IF(F40&lt;G40,""))))</f>
      </c>
      <c r="D40" s="14">
        <f>IF(F40="","",IF(F40&gt;G40,"",IF(F40=G40,1,IF(F40&lt;G40,""))))</f>
      </c>
      <c r="E40" s="14">
        <f>IF(F40="","",IF(F40&gt;G40,"",IF(F40=G40,"",IF(F40&lt;G40,1))))</f>
      </c>
      <c r="F40" s="40"/>
      <c r="G40" s="40">
        <f>IF(F40="","",(20-F40))</f>
      </c>
      <c r="H40" s="14">
        <f>IF(G40="","",IF(G40&gt;F40,1,IF(G40=F40,"",IF(G40&lt;F40,""))))</f>
      </c>
      <c r="I40" s="14">
        <f>IF(G40="","",IF(G40&gt;F40,"",IF(G40=F40,1,IF(G40&lt;F40,""))))</f>
      </c>
      <c r="J40" s="14">
        <f>IF(G40="","",IF(G40&gt;F40,"",IF(G40=F40,"",IF(G40&lt;F40,1))))</f>
      </c>
      <c r="K40" s="14" t="str">
        <f>B35</f>
        <v> ROMANS AS PTT 7</v>
      </c>
      <c r="L40" s="15">
        <v>4</v>
      </c>
    </row>
    <row r="41" spans="1:12" ht="18.75">
      <c r="A41" s="13">
        <v>7</v>
      </c>
      <c r="B41" s="14" t="str">
        <f>K35</f>
        <v> LE CHEYLARD TT 4</v>
      </c>
      <c r="C41" s="14">
        <f>IF(F41="","",IF(F41&gt;G41,1,IF(F41=G41,"",IF(F41&lt;G41,""))))</f>
      </c>
      <c r="D41" s="14">
        <f>IF(F41="","",IF(F41&gt;G41,"",IF(F41=G41,1,IF(F41&lt;G41,""))))</f>
      </c>
      <c r="E41" s="14">
        <f>IF(F41="","",IF(F41&gt;G41,"",IF(F41=G41,"",IF(F41&lt;G41,1))))</f>
      </c>
      <c r="F41" s="40"/>
      <c r="G41" s="40">
        <f>IF(F41="","",(20-F41))</f>
      </c>
      <c r="H41" s="14">
        <f>IF(G41="","",IF(G41&gt;F41,1,IF(G41=F41,"",IF(G41&lt;F41,""))))</f>
      </c>
      <c r="I41" s="14">
        <f>IF(G41="","",IF(G41&gt;F41,"",IF(G41=F41,1,IF(G41&lt;F41,""))))</f>
      </c>
      <c r="J41" s="14">
        <f>IF(G41="","",IF(G41&gt;F41,"",IF(G41=F41,"",IF(G41&lt;F41,1))))</f>
      </c>
      <c r="K41" s="14" t="str">
        <f>B33</f>
        <v> UPIE TT 2</v>
      </c>
      <c r="L41" s="15">
        <v>3</v>
      </c>
    </row>
    <row r="42" spans="1:12" ht="19.5" thickBot="1">
      <c r="A42" s="24">
        <v>8</v>
      </c>
      <c r="B42" s="25" t="str">
        <f>K36</f>
        <v>T.T.TRICASTIN 8 à 14 h</v>
      </c>
      <c r="C42" s="25">
        <f>IF(F42="","",IF(F42&gt;G42,1,IF(F42=G42,"",IF(F42&lt;G42,""))))</f>
      </c>
      <c r="D42" s="25">
        <f>IF(F42="","",IF(F42&gt;G42,"",IF(F42=G42,1,IF(F42&lt;G42,""))))</f>
      </c>
      <c r="E42" s="25">
        <f>IF(F42="","",IF(F42&gt;G42,"",IF(F42=G42,"",IF(F42&lt;G42,1))))</f>
      </c>
      <c r="F42" s="41"/>
      <c r="G42" s="41">
        <f>IF(F42="","",(20-F42))</f>
      </c>
      <c r="H42" s="25">
        <f>IF(G42="","",IF(G42&gt;F42,1,IF(G42=F42,"",IF(G42&lt;F42,""))))</f>
      </c>
      <c r="I42" s="25">
        <f>IF(G42="","",IF(G42&gt;F42,"",IF(G42=F42,1,IF(G42&lt;F42,""))))</f>
      </c>
      <c r="J42" s="25">
        <f>IF(G42="","",IF(G42&gt;F42,"",IF(G42=F42,"",IF(G42&lt;F42,1))))</f>
      </c>
      <c r="K42" s="25" t="str">
        <f>B34</f>
        <v> TT POUZINOIS 6</v>
      </c>
      <c r="L42" s="26">
        <v>5</v>
      </c>
    </row>
  </sheetData>
  <sheetProtection/>
  <mergeCells count="28">
    <mergeCell ref="A20:B20"/>
    <mergeCell ref="F20:G20"/>
    <mergeCell ref="K20:L20"/>
    <mergeCell ref="A38:B38"/>
    <mergeCell ref="F38:G38"/>
    <mergeCell ref="K38:L38"/>
    <mergeCell ref="A26:B26"/>
    <mergeCell ref="F26:G26"/>
    <mergeCell ref="K26:L26"/>
    <mergeCell ref="A32:B32"/>
    <mergeCell ref="O3:O4"/>
    <mergeCell ref="P3:P4"/>
    <mergeCell ref="A8:B8"/>
    <mergeCell ref="F8:G8"/>
    <mergeCell ref="K8:L8"/>
    <mergeCell ref="A14:B14"/>
    <mergeCell ref="F14:G14"/>
    <mergeCell ref="K14:L14"/>
    <mergeCell ref="Q3:U3"/>
    <mergeCell ref="V3:X3"/>
    <mergeCell ref="F32:G32"/>
    <mergeCell ref="K32:L32"/>
    <mergeCell ref="O23:AA23"/>
    <mergeCell ref="A1:L1"/>
    <mergeCell ref="A2:B2"/>
    <mergeCell ref="F2:G2"/>
    <mergeCell ref="K2:L2"/>
    <mergeCell ref="N3:N4"/>
  </mergeCells>
  <conditionalFormatting sqref="C2:E65536">
    <cfRule type="cellIs" priority="6" dxfId="5" operator="equal" stopIfTrue="1">
      <formula>"PORT * "</formula>
    </cfRule>
  </conditionalFormatting>
  <conditionalFormatting sqref="F2 F7:F8 F13:F14 F19:F65536">
    <cfRule type="cellIs" priority="5" dxfId="4" operator="greaterThan" stopIfTrue="1">
      <formula>20</formula>
    </cfRule>
  </conditionalFormatting>
  <conditionalFormatting sqref="B9:B13 B15:B19 B21:B25 B27:B31 B33:B37 B39:B65536 B3:B7">
    <cfRule type="cellIs" priority="4" dxfId="0" operator="equal" stopIfTrue="1">
      <formula>"PORT ST PERE 1"</formula>
    </cfRule>
  </conditionalFormatting>
  <conditionalFormatting sqref="K2:K65536 O1:O65536">
    <cfRule type="cellIs" priority="3" dxfId="0" operator="equal" stopIfTrue="1">
      <formula>"PORT ST PERE 1"</formula>
    </cfRule>
  </conditionalFormatting>
  <conditionalFormatting sqref="O3:O12">
    <cfRule type="cellIs" priority="2" dxfId="0" operator="equal" stopIfTrue="1">
      <formula>"PORT ST PERE 1"</formula>
    </cfRule>
  </conditionalFormatting>
  <conditionalFormatting sqref="O23">
    <cfRule type="cellIs" priority="1" dxfId="0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300" verticalDpi="300" orientation="landscape" paperSize="9" scale="62" r:id="rId1"/>
  <rowBreaks count="1" manualBreakCount="1">
    <brk id="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AA42"/>
  <sheetViews>
    <sheetView showGridLines="0" zoomScale="75" zoomScaleNormal="75" zoomScalePageLayoutView="0" workbookViewId="0" topLeftCell="A1">
      <selection activeCell="Q15" sqref="Q15"/>
    </sheetView>
  </sheetViews>
  <sheetFormatPr defaultColWidth="11.421875" defaultRowHeight="12.75"/>
  <cols>
    <col min="1" max="1" width="2.7109375" style="10" bestFit="1" customWidth="1"/>
    <col min="2" max="2" width="46.7109375" style="10" bestFit="1" customWidth="1"/>
    <col min="3" max="3" width="3.421875" style="10" bestFit="1" customWidth="1"/>
    <col min="4" max="4" width="3.28125" style="10" bestFit="1" customWidth="1"/>
    <col min="5" max="5" width="3.00390625" style="10" bestFit="1" customWidth="1"/>
    <col min="6" max="7" width="4.7109375" style="10" customWidth="1"/>
    <col min="8" max="8" width="3.421875" style="10" bestFit="1" customWidth="1"/>
    <col min="9" max="9" width="3.28125" style="10" bestFit="1" customWidth="1"/>
    <col min="10" max="10" width="3.00390625" style="10" bestFit="1" customWidth="1"/>
    <col min="11" max="11" width="46.7109375" style="28" bestFit="1" customWidth="1"/>
    <col min="12" max="12" width="2.7109375" style="10" bestFit="1" customWidth="1"/>
    <col min="13" max="13" width="4.7109375" style="10" customWidth="1"/>
    <col min="14" max="14" width="7.28125" style="10" bestFit="1" customWidth="1"/>
    <col min="15" max="15" width="46.7109375" style="10" bestFit="1" customWidth="1"/>
    <col min="16" max="16" width="8.57421875" style="11" bestFit="1" customWidth="1"/>
    <col min="17" max="17" width="8.00390625" style="10" bestFit="1" customWidth="1"/>
    <col min="18" max="18" width="10.140625" style="10" bestFit="1" customWidth="1"/>
    <col min="19" max="19" width="6.57421875" style="10" bestFit="1" customWidth="1"/>
    <col min="20" max="20" width="9.421875" style="10" bestFit="1" customWidth="1"/>
    <col min="21" max="21" width="6.421875" style="10" bestFit="1" customWidth="1"/>
    <col min="22" max="22" width="7.00390625" style="10" bestFit="1" customWidth="1"/>
    <col min="23" max="23" width="9.421875" style="10" bestFit="1" customWidth="1"/>
    <col min="24" max="24" width="8.421875" style="10" bestFit="1" customWidth="1"/>
    <col min="25" max="16384" width="11.421875" style="10" customWidth="1"/>
  </cols>
  <sheetData>
    <row r="1" spans="1:12" ht="30" customHeight="1" thickBot="1">
      <c r="A1" s="104" t="s">
        <v>49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8" customHeight="1" thickBot="1">
      <c r="A2" s="94" t="s">
        <v>0</v>
      </c>
      <c r="B2" s="95"/>
      <c r="C2" s="12" t="s">
        <v>19</v>
      </c>
      <c r="D2" s="12" t="s">
        <v>20</v>
      </c>
      <c r="E2" s="12" t="s">
        <v>21</v>
      </c>
      <c r="F2" s="96" t="s">
        <v>41</v>
      </c>
      <c r="G2" s="97"/>
      <c r="H2" s="12" t="s">
        <v>19</v>
      </c>
      <c r="I2" s="12" t="s">
        <v>20</v>
      </c>
      <c r="J2" s="12" t="s">
        <v>21</v>
      </c>
      <c r="K2" s="105">
        <f>Poule!D42</f>
        <v>42630</v>
      </c>
      <c r="L2" s="106"/>
    </row>
    <row r="3" spans="1:24" ht="18" customHeight="1">
      <c r="A3" s="13">
        <v>1</v>
      </c>
      <c r="B3" s="14" t="str">
        <f>Poule!F33</f>
        <v> TT GOUBETOIS 5</v>
      </c>
      <c r="C3" s="14"/>
      <c r="D3" s="14"/>
      <c r="E3" s="14">
        <v>1</v>
      </c>
      <c r="F3" s="8">
        <v>1</v>
      </c>
      <c r="G3" s="8">
        <v>13</v>
      </c>
      <c r="H3" s="14">
        <v>1</v>
      </c>
      <c r="I3" s="14"/>
      <c r="J3" s="14"/>
      <c r="K3" s="14" t="str">
        <f>Poule!F40</f>
        <v> AIRE PING 3</v>
      </c>
      <c r="L3" s="15">
        <v>8</v>
      </c>
      <c r="N3" s="100" t="s">
        <v>8</v>
      </c>
      <c r="O3" s="102" t="s">
        <v>9</v>
      </c>
      <c r="P3" s="102" t="s">
        <v>10</v>
      </c>
      <c r="Q3" s="98" t="s">
        <v>7</v>
      </c>
      <c r="R3" s="98"/>
      <c r="S3" s="98"/>
      <c r="T3" s="98"/>
      <c r="U3" s="98"/>
      <c r="V3" s="98" t="s">
        <v>10</v>
      </c>
      <c r="W3" s="98"/>
      <c r="X3" s="99"/>
    </row>
    <row r="4" spans="1:24" ht="18.75">
      <c r="A4" s="13">
        <v>2</v>
      </c>
      <c r="B4" s="14" t="str">
        <f>Poule!F34</f>
        <v> TOURNON ERTT 5</v>
      </c>
      <c r="C4" s="14"/>
      <c r="D4" s="14"/>
      <c r="E4" s="14">
        <v>1</v>
      </c>
      <c r="F4" s="8">
        <v>6</v>
      </c>
      <c r="G4" s="8">
        <v>8</v>
      </c>
      <c r="H4" s="14">
        <v>1</v>
      </c>
      <c r="I4" s="14"/>
      <c r="J4" s="14"/>
      <c r="K4" s="14" t="str">
        <f>Poule!F39</f>
        <v> MJC CHATEAUNEUF 2</v>
      </c>
      <c r="L4" s="15">
        <v>7</v>
      </c>
      <c r="N4" s="101"/>
      <c r="O4" s="103"/>
      <c r="P4" s="103"/>
      <c r="Q4" s="16" t="s">
        <v>11</v>
      </c>
      <c r="R4" s="16" t="s">
        <v>12</v>
      </c>
      <c r="S4" s="17" t="s">
        <v>13</v>
      </c>
      <c r="T4" s="17" t="s">
        <v>14</v>
      </c>
      <c r="U4" s="17" t="s">
        <v>18</v>
      </c>
      <c r="V4" s="16" t="s">
        <v>15</v>
      </c>
      <c r="W4" s="16" t="s">
        <v>16</v>
      </c>
      <c r="X4" s="18" t="s">
        <v>17</v>
      </c>
    </row>
    <row r="5" spans="1:24" ht="18.75">
      <c r="A5" s="13">
        <v>3</v>
      </c>
      <c r="B5" s="14" t="str">
        <f>Poule!F35</f>
        <v> LA VOULTE LIVR. 5</v>
      </c>
      <c r="C5" s="14"/>
      <c r="D5" s="14"/>
      <c r="E5" s="14">
        <v>1</v>
      </c>
      <c r="F5" s="8">
        <v>2</v>
      </c>
      <c r="G5" s="8">
        <v>12</v>
      </c>
      <c r="H5" s="14">
        <v>1</v>
      </c>
      <c r="I5" s="14"/>
      <c r="J5" s="14"/>
      <c r="K5" s="14" t="str">
        <f>Poule!F38</f>
        <v> MANTHES TTRV 7 à 14 h</v>
      </c>
      <c r="L5" s="15">
        <v>6</v>
      </c>
      <c r="N5" s="19">
        <v>1</v>
      </c>
      <c r="O5" s="20" t="s">
        <v>154</v>
      </c>
      <c r="P5" s="21">
        <v>15</v>
      </c>
      <c r="Q5" s="22">
        <v>5</v>
      </c>
      <c r="R5" s="22">
        <v>5</v>
      </c>
      <c r="S5" s="22">
        <f>SUMIF(Club_B,O5,Nul_D)+SUMIF(Club_K,O5,Nul_I)</f>
        <v>0</v>
      </c>
      <c r="T5" s="22">
        <f>SUMIF(Club_B,O5,Perdu_E)+SUMIF(Club_K,O5,Perdu_J)</f>
        <v>0</v>
      </c>
      <c r="U5" s="22">
        <v>0</v>
      </c>
      <c r="V5" s="22">
        <v>66</v>
      </c>
      <c r="W5" s="22">
        <v>4</v>
      </c>
      <c r="X5" s="23">
        <f>V5/W5</f>
        <v>16.5</v>
      </c>
    </row>
    <row r="6" spans="1:24" ht="19.5" thickBot="1">
      <c r="A6" s="24">
        <v>4</v>
      </c>
      <c r="B6" s="25" t="str">
        <f>Poule!F36</f>
        <v> LE TEIL OASIS 3</v>
      </c>
      <c r="C6" s="25"/>
      <c r="D6" s="25"/>
      <c r="E6" s="25">
        <v>1</v>
      </c>
      <c r="F6" s="9">
        <v>3</v>
      </c>
      <c r="G6" s="9">
        <v>11</v>
      </c>
      <c r="H6" s="25">
        <v>1</v>
      </c>
      <c r="I6" s="25"/>
      <c r="J6" s="25"/>
      <c r="K6" s="25" t="str">
        <f>Poule!F37</f>
        <v> VALENCE BTT 9</v>
      </c>
      <c r="L6" s="26">
        <v>5</v>
      </c>
      <c r="N6" s="19">
        <v>1</v>
      </c>
      <c r="O6" s="20" t="s">
        <v>155</v>
      </c>
      <c r="P6" s="21">
        <v>15</v>
      </c>
      <c r="Q6" s="22">
        <v>5</v>
      </c>
      <c r="R6" s="22">
        <v>5</v>
      </c>
      <c r="S6" s="22">
        <f>SUMIF(Club_B,O6,Nul_D)+SUMIF(Club_K,O6,Nul_I)</f>
        <v>0</v>
      </c>
      <c r="T6" s="22">
        <f>SUMIF(Club_B,O6,Perdu_E)+SUMIF(Club_K,O6,Perdu_J)</f>
        <v>0</v>
      </c>
      <c r="U6" s="22">
        <v>0</v>
      </c>
      <c r="V6" s="22">
        <v>59</v>
      </c>
      <c r="W6" s="22">
        <v>11</v>
      </c>
      <c r="X6" s="23">
        <f>V6/W6</f>
        <v>5.363636363636363</v>
      </c>
    </row>
    <row r="7" spans="1:24" ht="19.5" thickBot="1">
      <c r="A7" s="27"/>
      <c r="L7" s="27"/>
      <c r="N7" s="19">
        <v>3</v>
      </c>
      <c r="O7" s="20" t="s">
        <v>153</v>
      </c>
      <c r="P7" s="21">
        <v>13</v>
      </c>
      <c r="Q7" s="22">
        <v>5</v>
      </c>
      <c r="R7" s="22">
        <v>4</v>
      </c>
      <c r="S7" s="22">
        <f>SUMIF(Club_B,O7,Nul_D)+SUMIF(Club_K,O7,Nul_I)</f>
        <v>0</v>
      </c>
      <c r="T7" s="22">
        <v>1</v>
      </c>
      <c r="U7" s="22">
        <v>0</v>
      </c>
      <c r="V7" s="22">
        <v>57</v>
      </c>
      <c r="W7" s="22">
        <v>13</v>
      </c>
      <c r="X7" s="23">
        <f>V7/W7</f>
        <v>4.384615384615385</v>
      </c>
    </row>
    <row r="8" spans="1:24" ht="18.75">
      <c r="A8" s="94" t="s">
        <v>1</v>
      </c>
      <c r="B8" s="95"/>
      <c r="C8" s="12" t="s">
        <v>19</v>
      </c>
      <c r="D8" s="12" t="s">
        <v>20</v>
      </c>
      <c r="E8" s="12" t="s">
        <v>21</v>
      </c>
      <c r="F8" s="96" t="s">
        <v>41</v>
      </c>
      <c r="G8" s="97"/>
      <c r="H8" s="12" t="s">
        <v>19</v>
      </c>
      <c r="I8" s="12" t="s">
        <v>20</v>
      </c>
      <c r="J8" s="12" t="s">
        <v>21</v>
      </c>
      <c r="K8" s="105">
        <f>Poule!D43</f>
        <v>42644</v>
      </c>
      <c r="L8" s="106"/>
      <c r="N8" s="19">
        <v>4</v>
      </c>
      <c r="O8" s="20" t="s">
        <v>144</v>
      </c>
      <c r="P8" s="21">
        <v>10</v>
      </c>
      <c r="Q8" s="22">
        <v>5</v>
      </c>
      <c r="R8" s="22">
        <v>3</v>
      </c>
      <c r="S8" s="22">
        <f>SUMIF(Club_B,O8,Nul_D)+SUMIF(Club_K,O8,Nul_I)</f>
        <v>0</v>
      </c>
      <c r="T8" s="22">
        <v>1</v>
      </c>
      <c r="U8" s="22">
        <v>1</v>
      </c>
      <c r="V8" s="22">
        <v>37</v>
      </c>
      <c r="W8" s="22">
        <v>33</v>
      </c>
      <c r="X8" s="23">
        <f>V8/W8</f>
        <v>1.121212121212121</v>
      </c>
    </row>
    <row r="9" spans="1:24" ht="18.75">
      <c r="A9" s="13">
        <v>7</v>
      </c>
      <c r="B9" s="14" t="str">
        <f>K4</f>
        <v> MJC CHATEAUNEUF 2</v>
      </c>
      <c r="C9" s="14"/>
      <c r="D9" s="14">
        <v>1</v>
      </c>
      <c r="E9" s="14"/>
      <c r="F9" s="8">
        <v>7</v>
      </c>
      <c r="G9" s="8">
        <v>7</v>
      </c>
      <c r="H9" s="14"/>
      <c r="I9" s="14">
        <v>1</v>
      </c>
      <c r="J9" s="14"/>
      <c r="K9" s="14" t="str">
        <f>B3</f>
        <v> TT GOUBETOIS 5</v>
      </c>
      <c r="L9" s="15">
        <v>1</v>
      </c>
      <c r="N9" s="19">
        <v>5</v>
      </c>
      <c r="O9" s="20" t="s">
        <v>156</v>
      </c>
      <c r="P9" s="21">
        <v>8</v>
      </c>
      <c r="Q9" s="22">
        <v>5</v>
      </c>
      <c r="R9" s="22">
        <v>1</v>
      </c>
      <c r="S9" s="22">
        <v>1</v>
      </c>
      <c r="T9" s="22">
        <v>3</v>
      </c>
      <c r="U9" s="22">
        <v>0</v>
      </c>
      <c r="V9" s="22">
        <v>19</v>
      </c>
      <c r="W9" s="22">
        <v>37</v>
      </c>
      <c r="X9" s="23">
        <f>V9/W9</f>
        <v>0.5135135135135135</v>
      </c>
    </row>
    <row r="10" spans="1:24" ht="18" customHeight="1">
      <c r="A10" s="13">
        <v>6</v>
      </c>
      <c r="B10" s="14" t="str">
        <f>K5</f>
        <v> MANTHES TTRV 7 à 14 h</v>
      </c>
      <c r="C10" s="14">
        <v>1</v>
      </c>
      <c r="D10" s="14"/>
      <c r="E10" s="14"/>
      <c r="F10" s="8">
        <v>14</v>
      </c>
      <c r="G10" s="8" t="s">
        <v>164</v>
      </c>
      <c r="H10" s="14"/>
      <c r="I10" s="14"/>
      <c r="J10" s="14">
        <v>1</v>
      </c>
      <c r="K10" s="14" t="str">
        <f>B4</f>
        <v> TOURNON ERTT 5</v>
      </c>
      <c r="L10" s="15">
        <v>2</v>
      </c>
      <c r="N10" s="59">
        <v>6</v>
      </c>
      <c r="O10" s="86" t="s">
        <v>143</v>
      </c>
      <c r="P10" s="61">
        <v>6</v>
      </c>
      <c r="Q10" s="62">
        <v>5</v>
      </c>
      <c r="R10" s="62">
        <f>SUMIF(Club_B,O10,Gagne_C)+SUMIF(Club_K,O10,Gagne_H)</f>
        <v>0</v>
      </c>
      <c r="S10" s="62">
        <v>1</v>
      </c>
      <c r="T10" s="62">
        <v>4</v>
      </c>
      <c r="U10" s="62">
        <v>0</v>
      </c>
      <c r="V10" s="62">
        <v>15</v>
      </c>
      <c r="W10" s="62">
        <v>55</v>
      </c>
      <c r="X10" s="63">
        <f>V10/W10</f>
        <v>0.2727272727272727</v>
      </c>
    </row>
    <row r="11" spans="1:24" ht="18.75">
      <c r="A11" s="13">
        <v>5</v>
      </c>
      <c r="B11" s="14" t="str">
        <f>K6</f>
        <v> VALENCE BTT 9</v>
      </c>
      <c r="C11" s="14">
        <v>1</v>
      </c>
      <c r="D11" s="14"/>
      <c r="E11" s="14"/>
      <c r="F11" s="8">
        <v>13</v>
      </c>
      <c r="G11" s="8">
        <v>1</v>
      </c>
      <c r="H11" s="14"/>
      <c r="I11" s="14"/>
      <c r="J11" s="14">
        <v>1</v>
      </c>
      <c r="K11" s="14" t="str">
        <f>B5</f>
        <v> LA VOULTE LIVR. 5</v>
      </c>
      <c r="L11" s="15">
        <v>3</v>
      </c>
      <c r="N11" s="19">
        <v>6</v>
      </c>
      <c r="O11" s="20" t="str">
        <f>Poule!F35</f>
        <v> LA VOULTE LIVR. 5</v>
      </c>
      <c r="P11" s="21">
        <v>6</v>
      </c>
      <c r="Q11" s="22">
        <v>5</v>
      </c>
      <c r="R11" s="22">
        <f>SUMIF(Club_B,O11,Gagne_C)+SUMIF(Club_K,O11,Gagne_H)</f>
        <v>1</v>
      </c>
      <c r="S11" s="22">
        <f>SUMIF(Club_B,O11,Nul_D)+SUMIF(Club_K,O11,Nul_I)</f>
        <v>0</v>
      </c>
      <c r="T11" s="22">
        <v>3</v>
      </c>
      <c r="U11" s="22">
        <v>1</v>
      </c>
      <c r="V11" s="22">
        <f>SUMIF(Club_B,O11,Score_F)+SUMIF(Club_K,O11,Score_G)</f>
        <v>19</v>
      </c>
      <c r="W11" s="22">
        <f>SUMIF(Club_B,O11,Score_G)+SUMIF(Club_K,O11,Score_F)</f>
        <v>51</v>
      </c>
      <c r="X11" s="23">
        <f>V11/W11</f>
        <v>0.37254901960784315</v>
      </c>
    </row>
    <row r="12" spans="1:24" ht="19.5" thickBot="1">
      <c r="A12" s="24">
        <v>8</v>
      </c>
      <c r="B12" s="25" t="str">
        <f>K3</f>
        <v> AIRE PING 3</v>
      </c>
      <c r="C12" s="25">
        <v>1</v>
      </c>
      <c r="D12" s="25"/>
      <c r="E12" s="25"/>
      <c r="F12" s="9">
        <v>14</v>
      </c>
      <c r="G12" s="9" t="s">
        <v>21</v>
      </c>
      <c r="H12" s="25"/>
      <c r="I12" s="25"/>
      <c r="J12" s="25">
        <v>1</v>
      </c>
      <c r="K12" s="25" t="str">
        <f>B6</f>
        <v> LE TEIL OASIS 3</v>
      </c>
      <c r="L12" s="26">
        <v>4</v>
      </c>
      <c r="N12" s="64">
        <v>8</v>
      </c>
      <c r="O12" s="69" t="str">
        <f>Poule!F34</f>
        <v> TOURNON ERTT 5</v>
      </c>
      <c r="P12" s="65">
        <v>4</v>
      </c>
      <c r="Q12" s="66">
        <v>5</v>
      </c>
      <c r="R12" s="66">
        <f>SUMIF(Club_B,O12,Gagne_C)+SUMIF(Club_K,O12,Gagne_H)</f>
        <v>0</v>
      </c>
      <c r="S12" s="66">
        <f>SUMIF(Club_B,O12,Nul_D)+SUMIF(Club_K,O12,Nul_I)</f>
        <v>0</v>
      </c>
      <c r="T12" s="66">
        <v>4</v>
      </c>
      <c r="U12" s="66">
        <v>1</v>
      </c>
      <c r="V12" s="66">
        <f>SUMIF(Club_B,O12,Score_F)+SUMIF(Club_K,O12,Score_G)</f>
        <v>8</v>
      </c>
      <c r="W12" s="66">
        <f>SUMIF(Club_B,O12,Score_G)+SUMIF(Club_K,O12,Score_F)</f>
        <v>62</v>
      </c>
      <c r="X12" s="67">
        <f>V12/W12</f>
        <v>0.12903225806451613</v>
      </c>
    </row>
    <row r="13" spans="1:24" ht="19.5" thickBot="1">
      <c r="A13" s="34"/>
      <c r="K13" s="10"/>
      <c r="L13" s="34"/>
      <c r="N13" s="35"/>
      <c r="O13" s="36"/>
      <c r="P13" s="37"/>
      <c r="Q13" s="38"/>
      <c r="R13" s="38"/>
      <c r="S13" s="38"/>
      <c r="T13" s="38"/>
      <c r="U13" s="38"/>
      <c r="V13" s="38"/>
      <c r="W13" s="38"/>
      <c r="X13" s="38"/>
    </row>
    <row r="14" spans="1:16" ht="18.75">
      <c r="A14" s="94" t="s">
        <v>2</v>
      </c>
      <c r="B14" s="95"/>
      <c r="C14" s="12" t="s">
        <v>19</v>
      </c>
      <c r="D14" s="12" t="s">
        <v>20</v>
      </c>
      <c r="E14" s="12" t="s">
        <v>21</v>
      </c>
      <c r="F14" s="96" t="s">
        <v>41</v>
      </c>
      <c r="G14" s="97"/>
      <c r="H14" s="12" t="s">
        <v>19</v>
      </c>
      <c r="I14" s="12" t="s">
        <v>20</v>
      </c>
      <c r="J14" s="12" t="s">
        <v>21</v>
      </c>
      <c r="K14" s="105">
        <f>Poule!D44</f>
        <v>42658</v>
      </c>
      <c r="L14" s="106"/>
      <c r="P14" s="37"/>
    </row>
    <row r="15" spans="1:16" ht="18.75">
      <c r="A15" s="13">
        <v>1</v>
      </c>
      <c r="B15" s="14" t="str">
        <f>B3</f>
        <v> TT GOUBETOIS 5</v>
      </c>
      <c r="C15" s="14"/>
      <c r="D15" s="14"/>
      <c r="E15" s="14">
        <v>1</v>
      </c>
      <c r="F15" s="8">
        <v>3</v>
      </c>
      <c r="G15" s="8">
        <v>11</v>
      </c>
      <c r="H15" s="14">
        <v>1</v>
      </c>
      <c r="I15" s="14"/>
      <c r="J15" s="14"/>
      <c r="K15" s="14" t="str">
        <f>K5</f>
        <v> MANTHES TTRV 7 à 14 h</v>
      </c>
      <c r="L15" s="15">
        <v>6</v>
      </c>
      <c r="O15" s="10" t="s">
        <v>22</v>
      </c>
      <c r="P15" s="39">
        <v>3</v>
      </c>
    </row>
    <row r="16" spans="1:16" ht="18.75">
      <c r="A16" s="13">
        <v>2</v>
      </c>
      <c r="B16" s="14" t="str">
        <f>B4</f>
        <v> TOURNON ERTT 5</v>
      </c>
      <c r="C16" s="14"/>
      <c r="D16" s="14"/>
      <c r="E16" s="14">
        <v>1</v>
      </c>
      <c r="F16" s="8">
        <v>0</v>
      </c>
      <c r="G16" s="8">
        <v>14</v>
      </c>
      <c r="H16" s="14">
        <v>1</v>
      </c>
      <c r="I16" s="14"/>
      <c r="J16" s="14"/>
      <c r="K16" s="14" t="str">
        <f>K6</f>
        <v> VALENCE BTT 9</v>
      </c>
      <c r="L16" s="15">
        <v>5</v>
      </c>
      <c r="O16" s="10" t="s">
        <v>23</v>
      </c>
      <c r="P16" s="39">
        <v>2</v>
      </c>
    </row>
    <row r="17" spans="1:16" ht="18.75">
      <c r="A17" s="13">
        <v>3</v>
      </c>
      <c r="B17" s="14" t="str">
        <f>B5</f>
        <v> LA VOULTE LIVR. 5</v>
      </c>
      <c r="C17" s="14"/>
      <c r="D17" s="14"/>
      <c r="E17" s="14">
        <v>1</v>
      </c>
      <c r="F17" s="8">
        <v>4</v>
      </c>
      <c r="G17" s="8">
        <v>10</v>
      </c>
      <c r="H17" s="14">
        <v>1</v>
      </c>
      <c r="I17" s="14"/>
      <c r="J17" s="14"/>
      <c r="K17" s="14" t="str">
        <f>B6</f>
        <v> LE TEIL OASIS 3</v>
      </c>
      <c r="L17" s="15">
        <v>4</v>
      </c>
      <c r="O17" s="10" t="s">
        <v>24</v>
      </c>
      <c r="P17" s="39">
        <v>1</v>
      </c>
    </row>
    <row r="18" spans="1:12" ht="19.5" thickBot="1">
      <c r="A18" s="24">
        <v>8</v>
      </c>
      <c r="B18" s="25" t="str">
        <f>K3</f>
        <v> AIRE PING 3</v>
      </c>
      <c r="C18" s="25">
        <v>1</v>
      </c>
      <c r="D18" s="25"/>
      <c r="E18" s="25"/>
      <c r="F18" s="9">
        <v>12</v>
      </c>
      <c r="G18" s="9">
        <v>2</v>
      </c>
      <c r="H18" s="25"/>
      <c r="I18" s="25"/>
      <c r="J18" s="25">
        <v>1</v>
      </c>
      <c r="K18" s="25" t="str">
        <f>K4</f>
        <v> MJC CHATEAUNEUF 2</v>
      </c>
      <c r="L18" s="26">
        <v>7</v>
      </c>
    </row>
    <row r="19" spans="1:12" ht="19.5" thickBot="1">
      <c r="A19" s="34"/>
      <c r="K19" s="10"/>
      <c r="L19" s="34"/>
    </row>
    <row r="20" spans="1:15" ht="18.75">
      <c r="A20" s="94" t="s">
        <v>3</v>
      </c>
      <c r="B20" s="95"/>
      <c r="C20" s="12" t="s">
        <v>19</v>
      </c>
      <c r="D20" s="12" t="s">
        <v>20</v>
      </c>
      <c r="E20" s="12" t="s">
        <v>21</v>
      </c>
      <c r="F20" s="96" t="s">
        <v>41</v>
      </c>
      <c r="G20" s="97"/>
      <c r="H20" s="12" t="s">
        <v>19</v>
      </c>
      <c r="I20" s="12" t="s">
        <v>20</v>
      </c>
      <c r="J20" s="12" t="s">
        <v>21</v>
      </c>
      <c r="K20" s="105">
        <f>Poule!D45</f>
        <v>42679</v>
      </c>
      <c r="L20" s="106"/>
      <c r="O20" s="80" t="s">
        <v>170</v>
      </c>
    </row>
    <row r="21" spans="1:15" ht="18.75">
      <c r="A21" s="13">
        <v>5</v>
      </c>
      <c r="B21" s="14" t="str">
        <f>K6</f>
        <v> VALENCE BTT 9</v>
      </c>
      <c r="C21" s="14">
        <v>1</v>
      </c>
      <c r="D21" s="14"/>
      <c r="E21" s="14"/>
      <c r="F21" s="40">
        <v>14</v>
      </c>
      <c r="G21" s="40">
        <v>0</v>
      </c>
      <c r="H21" s="14"/>
      <c r="I21" s="14"/>
      <c r="J21" s="14">
        <v>1</v>
      </c>
      <c r="K21" s="14" t="str">
        <f>B3</f>
        <v> TT GOUBETOIS 5</v>
      </c>
      <c r="L21" s="15">
        <v>1</v>
      </c>
      <c r="O21" s="85" t="s">
        <v>171</v>
      </c>
    </row>
    <row r="22" spans="1:27" ht="18.75">
      <c r="A22" s="13">
        <v>4</v>
      </c>
      <c r="B22" s="14" t="str">
        <f>B6</f>
        <v> LE TEIL OASIS 3</v>
      </c>
      <c r="C22" s="14">
        <v>1</v>
      </c>
      <c r="D22" s="14"/>
      <c r="E22" s="14"/>
      <c r="F22" s="40">
        <v>14</v>
      </c>
      <c r="G22" s="40">
        <v>0</v>
      </c>
      <c r="H22" s="14"/>
      <c r="I22" s="14"/>
      <c r="J22" s="14">
        <v>1</v>
      </c>
      <c r="K22" s="14" t="str">
        <f>B4</f>
        <v> TOURNON ERTT 5</v>
      </c>
      <c r="L22" s="15">
        <v>2</v>
      </c>
      <c r="O22" s="93" t="s">
        <v>160</v>
      </c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</row>
    <row r="23" spans="1:12" ht="18.75">
      <c r="A23" s="13">
        <v>3</v>
      </c>
      <c r="B23" s="14" t="str">
        <f>B5</f>
        <v> LA VOULTE LIVR. 5</v>
      </c>
      <c r="C23" s="14"/>
      <c r="D23" s="14"/>
      <c r="E23" s="14">
        <v>1</v>
      </c>
      <c r="F23" s="40" t="s">
        <v>21</v>
      </c>
      <c r="G23" s="40">
        <v>14</v>
      </c>
      <c r="H23" s="14">
        <v>1</v>
      </c>
      <c r="I23" s="14"/>
      <c r="J23" s="14"/>
      <c r="K23" s="14" t="str">
        <f>K3</f>
        <v> AIRE PING 3</v>
      </c>
      <c r="L23" s="15">
        <v>8</v>
      </c>
    </row>
    <row r="24" spans="1:12" ht="19.5" thickBot="1">
      <c r="A24" s="24">
        <v>6</v>
      </c>
      <c r="B24" s="25" t="str">
        <f>K5</f>
        <v> MANTHES TTRV 7 à 14 h</v>
      </c>
      <c r="C24" s="25">
        <v>1</v>
      </c>
      <c r="D24" s="25"/>
      <c r="E24" s="25"/>
      <c r="F24" s="41">
        <v>12</v>
      </c>
      <c r="G24" s="41">
        <v>2</v>
      </c>
      <c r="H24" s="25"/>
      <c r="I24" s="25"/>
      <c r="J24" s="25">
        <v>1</v>
      </c>
      <c r="K24" s="25" t="str">
        <f>K4</f>
        <v> MJC CHATEAUNEUF 2</v>
      </c>
      <c r="L24" s="26">
        <v>7</v>
      </c>
    </row>
    <row r="25" spans="1:12" ht="19.5" thickBot="1">
      <c r="A25" s="34"/>
      <c r="K25" s="10"/>
      <c r="L25" s="34"/>
    </row>
    <row r="26" spans="1:12" ht="18.75">
      <c r="A26" s="94" t="s">
        <v>4</v>
      </c>
      <c r="B26" s="95"/>
      <c r="C26" s="12" t="s">
        <v>19</v>
      </c>
      <c r="D26" s="12" t="s">
        <v>20</v>
      </c>
      <c r="E26" s="12" t="s">
        <v>21</v>
      </c>
      <c r="F26" s="96" t="s">
        <v>41</v>
      </c>
      <c r="G26" s="97"/>
      <c r="H26" s="12" t="s">
        <v>19</v>
      </c>
      <c r="I26" s="12" t="s">
        <v>20</v>
      </c>
      <c r="J26" s="12" t="s">
        <v>21</v>
      </c>
      <c r="K26" s="105">
        <f>Poule!D46</f>
        <v>42693</v>
      </c>
      <c r="L26" s="106"/>
    </row>
    <row r="27" spans="1:12" ht="18.75">
      <c r="A27" s="13">
        <v>1</v>
      </c>
      <c r="B27" s="14" t="str">
        <f>B3</f>
        <v> TT GOUBETOIS 5</v>
      </c>
      <c r="C27" s="14">
        <f>IF(F27="","",IF(F27&gt;G27,1,IF(F27=G27,"",IF(F27&lt;G27,""))))</f>
      </c>
      <c r="D27" s="14">
        <f>IF(F27="","",IF(F27&gt;G27,"",IF(F27=G27,1,IF(F27&lt;G27,""))))</f>
      </c>
      <c r="E27" s="14">
        <f>IF(F27="","",IF(F27&gt;G27,"",IF(F27=G27,"",IF(F27&lt;G27,1))))</f>
        <v>1</v>
      </c>
      <c r="F27" s="40">
        <v>4</v>
      </c>
      <c r="G27" s="40">
        <v>10</v>
      </c>
      <c r="H27" s="14">
        <f>IF(G27="","",IF(G27&gt;F27,1,IF(G27=F27,"",IF(G27&lt;F27,""))))</f>
        <v>1</v>
      </c>
      <c r="I27" s="14">
        <f>IF(G27="","",IF(G27&gt;F27,"",IF(G27=F27,1,IF(G27&lt;F27,""))))</f>
      </c>
      <c r="J27" s="14">
        <f>IF(G27="","",IF(G27&gt;F27,"",IF(G27=F27,"",IF(G27&lt;F27,1))))</f>
      </c>
      <c r="K27" s="14" t="str">
        <f>B22</f>
        <v> LE TEIL OASIS 3</v>
      </c>
      <c r="L27" s="15">
        <v>4</v>
      </c>
    </row>
    <row r="28" spans="1:12" ht="18.75">
      <c r="A28" s="13">
        <v>2</v>
      </c>
      <c r="B28" s="14" t="str">
        <f>K22</f>
        <v> TOURNON ERTT 5</v>
      </c>
      <c r="C28" s="14">
        <f>IF(F28="","",IF(F28&gt;G28,1,IF(F28=G28,"",IF(F28&lt;G28,""))))</f>
      </c>
      <c r="D28" s="14">
        <f>IF(F28="","",IF(F28&gt;G28,"",IF(F28=G28,1,IF(F28&lt;G28,""))))</f>
      </c>
      <c r="E28" s="14">
        <f>IF(F28="","",IF(F28&gt;G28,"",IF(F28=G28,"",IF(F28&lt;G28,1))))</f>
        <v>1</v>
      </c>
      <c r="F28" s="40">
        <v>2</v>
      </c>
      <c r="G28" s="40">
        <v>12</v>
      </c>
      <c r="H28" s="14">
        <f>IF(G28="","",IF(G28&gt;F28,1,IF(G28=F28,"",IF(G28&lt;F28,""))))</f>
        <v>1</v>
      </c>
      <c r="I28" s="14">
        <f>IF(G28="","",IF(G28&gt;F28,"",IF(G28=F28,1,IF(G28&lt;F28,""))))</f>
      </c>
      <c r="J28" s="14">
        <f>IF(G28="","",IF(G28&gt;F28,"",IF(G28=F28,"",IF(G28&lt;F28,1))))</f>
      </c>
      <c r="K28" s="14" t="str">
        <f>B23</f>
        <v> LA VOULTE LIVR. 5</v>
      </c>
      <c r="L28" s="15">
        <v>3</v>
      </c>
    </row>
    <row r="29" spans="1:12" ht="18.75">
      <c r="A29" s="13">
        <v>7</v>
      </c>
      <c r="B29" s="14" t="str">
        <f>K24</f>
        <v> MJC CHATEAUNEUF 2</v>
      </c>
      <c r="C29" s="14">
        <f>IF(F29="","",IF(F29&gt;G29,1,IF(F29=G29,"",IF(F29&lt;G29,""))))</f>
      </c>
      <c r="D29" s="14">
        <f>IF(F29="","",IF(F29&gt;G29,"",IF(F29=G29,1,IF(F29&lt;G29,""))))</f>
      </c>
      <c r="E29" s="14">
        <f>IF(F29="","",IF(F29&gt;G29,"",IF(F29=G29,"",IF(F29&lt;G29,1))))</f>
        <v>1</v>
      </c>
      <c r="F29" s="40">
        <v>0</v>
      </c>
      <c r="G29" s="40">
        <v>14</v>
      </c>
      <c r="H29" s="14">
        <f>IF(G29="","",IF(G29&gt;F29,1,IF(G29=F29,"",IF(G29&lt;F29,""))))</f>
        <v>1</v>
      </c>
      <c r="I29" s="14">
        <f>IF(G29="","",IF(G29&gt;F29,"",IF(G29=F29,1,IF(G29&lt;F29,""))))</f>
      </c>
      <c r="J29" s="14">
        <f>IF(G29="","",IF(G29&gt;F29,"",IF(G29=F29,"",IF(G29&lt;F29,1))))</f>
      </c>
      <c r="K29" s="14" t="str">
        <f>B21</f>
        <v> VALENCE BTT 9</v>
      </c>
      <c r="L29" s="15">
        <v>5</v>
      </c>
    </row>
    <row r="30" spans="1:12" ht="19.5" thickBot="1">
      <c r="A30" s="24">
        <v>8</v>
      </c>
      <c r="B30" s="25" t="str">
        <f>K23</f>
        <v> AIRE PING 3</v>
      </c>
      <c r="C30" s="25">
        <f>IF(F30="","",IF(F30&gt;G30,1,IF(F30=G30,"",IF(F30&lt;G30,""))))</f>
      </c>
      <c r="D30" s="25">
        <f>IF(F30="","",IF(F30&gt;G30,"",IF(F30=G30,1,IF(F30&lt;G30,""))))</f>
      </c>
      <c r="E30" s="25">
        <f>IF(F30="","",IF(F30&gt;G30,"",IF(F30=G30,"",IF(F30&lt;G30,1))))</f>
        <v>1</v>
      </c>
      <c r="F30" s="41">
        <v>6</v>
      </c>
      <c r="G30" s="41">
        <v>8</v>
      </c>
      <c r="H30" s="25">
        <f>IF(G30="","",IF(G30&gt;F30,1,IF(G30=F30,"",IF(G30&lt;F30,""))))</f>
        <v>1</v>
      </c>
      <c r="I30" s="25">
        <f>IF(G30="","",IF(G30&gt;F30,"",IF(G30=F30,1,IF(G30&lt;F30,""))))</f>
      </c>
      <c r="J30" s="25">
        <f>IF(G30="","",IF(G30&gt;F30,"",IF(G30=F30,"",IF(G30&lt;F30,1))))</f>
      </c>
      <c r="K30" s="25" t="str">
        <f>B24</f>
        <v> MANTHES TTRV 7 à 14 h</v>
      </c>
      <c r="L30" s="26">
        <v>6</v>
      </c>
    </row>
    <row r="31" spans="1:12" ht="19.5" thickBot="1">
      <c r="A31" s="34"/>
      <c r="K31" s="10"/>
      <c r="L31" s="34"/>
    </row>
    <row r="32" spans="1:12" ht="18.75">
      <c r="A32" s="94" t="s">
        <v>5</v>
      </c>
      <c r="B32" s="95"/>
      <c r="C32" s="12" t="s">
        <v>19</v>
      </c>
      <c r="D32" s="12" t="s">
        <v>20</v>
      </c>
      <c r="E32" s="12" t="s">
        <v>21</v>
      </c>
      <c r="F32" s="96" t="s">
        <v>41</v>
      </c>
      <c r="G32" s="97"/>
      <c r="H32" s="12" t="s">
        <v>19</v>
      </c>
      <c r="I32" s="12" t="s">
        <v>20</v>
      </c>
      <c r="J32" s="12" t="s">
        <v>21</v>
      </c>
      <c r="K32" s="105">
        <f>Poule!D47</f>
        <v>42707</v>
      </c>
      <c r="L32" s="106"/>
    </row>
    <row r="33" spans="1:12" ht="18.75">
      <c r="A33" s="13">
        <v>3</v>
      </c>
      <c r="B33" s="14" t="str">
        <f>K28</f>
        <v> LA VOULTE LIVR. 5</v>
      </c>
      <c r="C33" s="14">
        <f>IF(F33="","",IF(F33&gt;G33,1,IF(F33=G33,"",IF(F33&lt;G33,""))))</f>
      </c>
      <c r="D33" s="14">
        <f>IF(F33="","",IF(F33&gt;G33,"",IF(F33=G33,1,IF(F33&lt;G33,""))))</f>
      </c>
      <c r="E33" s="14">
        <f>IF(F33="","",IF(F33&gt;G33,"",IF(F33=G33,"",IF(F33&lt;G33,1))))</f>
      </c>
      <c r="F33" s="40"/>
      <c r="G33" s="40">
        <f>IF(F33="","",(20-F33))</f>
      </c>
      <c r="H33" s="14">
        <f>IF(G33="","",IF(G33&gt;F33,1,IF(G33=F33,"",IF(G33&lt;F33,""))))</f>
      </c>
      <c r="I33" s="14">
        <f>IF(G33="","",IF(G33&gt;F33,"",IF(G33=F33,1,IF(G33&lt;F33,""))))</f>
      </c>
      <c r="J33" s="14">
        <f>IF(G33="","",IF(G33&gt;F33,"",IF(G33=F33,"",IF(G33&lt;F33,1))))</f>
      </c>
      <c r="K33" s="14" t="str">
        <f>B27</f>
        <v> TT GOUBETOIS 5</v>
      </c>
      <c r="L33" s="15">
        <v>1</v>
      </c>
    </row>
    <row r="34" spans="1:12" ht="18.75">
      <c r="A34" s="13">
        <v>5</v>
      </c>
      <c r="B34" s="14" t="str">
        <f>K29</f>
        <v> VALENCE BTT 9</v>
      </c>
      <c r="C34" s="14">
        <f>IF(F34="","",IF(F34&gt;G34,1,IF(F34=G34,"",IF(F34&lt;G34,""))))</f>
      </c>
      <c r="D34" s="14">
        <f>IF(F34="","",IF(F34&gt;G34,"",IF(F34=G34,1,IF(F34&lt;G34,""))))</f>
      </c>
      <c r="E34" s="14">
        <f>IF(F34="","",IF(F34&gt;G34,"",IF(F34=G34,"",IF(F34&lt;G34,1))))</f>
      </c>
      <c r="F34" s="40"/>
      <c r="G34" s="40">
        <f>IF(F34="","",(20-F34))</f>
      </c>
      <c r="H34" s="14">
        <f>IF(G34="","",IF(G34&gt;F34,1,IF(G34=F34,"",IF(G34&lt;F34,""))))</f>
      </c>
      <c r="I34" s="14">
        <f>IF(G34="","",IF(G34&gt;F34,"",IF(G34=F34,1,IF(G34&lt;F34,""))))</f>
      </c>
      <c r="J34" s="14">
        <f>IF(G34="","",IF(G34&gt;F34,"",IF(G34=F34,"",IF(G34&lt;F34,1))))</f>
      </c>
      <c r="K34" s="14" t="str">
        <f>K30</f>
        <v> MANTHES TTRV 7 à 14 h</v>
      </c>
      <c r="L34" s="15">
        <v>6</v>
      </c>
    </row>
    <row r="35" spans="1:12" ht="18.75">
      <c r="A35" s="13">
        <v>4</v>
      </c>
      <c r="B35" s="14" t="str">
        <f>K27</f>
        <v> LE TEIL OASIS 3</v>
      </c>
      <c r="C35" s="14">
        <f>IF(F35="","",IF(F35&gt;G35,1,IF(F35=G35,"",IF(F35&lt;G35,""))))</f>
      </c>
      <c r="D35" s="14">
        <f>IF(F35="","",IF(F35&gt;G35,"",IF(F35=G35,1,IF(F35&lt;G35,""))))</f>
      </c>
      <c r="E35" s="14">
        <f>IF(F35="","",IF(F35&gt;G35,"",IF(F35=G35,"",IF(F35&lt;G35,1))))</f>
      </c>
      <c r="F35" s="40"/>
      <c r="G35" s="40">
        <f>IF(F35="","",(20-F35))</f>
      </c>
      <c r="H35" s="14">
        <f>IF(G35="","",IF(G35&gt;F35,1,IF(G35=F35,"",IF(G35&lt;F35,""))))</f>
      </c>
      <c r="I35" s="14">
        <f>IF(G35="","",IF(G35&gt;F35,"",IF(G35=F35,1,IF(G35&lt;F35,""))))</f>
      </c>
      <c r="J35" s="14">
        <f>IF(G35="","",IF(G35&gt;F35,"",IF(G35=F35,"",IF(G35&lt;F35,1))))</f>
      </c>
      <c r="K35" s="14" t="str">
        <f>B29</f>
        <v> MJC CHATEAUNEUF 2</v>
      </c>
      <c r="L35" s="15">
        <v>7</v>
      </c>
    </row>
    <row r="36" spans="1:12" ht="19.5" thickBot="1">
      <c r="A36" s="24">
        <v>2</v>
      </c>
      <c r="B36" s="25" t="str">
        <f>B28</f>
        <v> TOURNON ERTT 5</v>
      </c>
      <c r="C36" s="25">
        <f>IF(F36="","",IF(F36&gt;G36,1,IF(F36=G36,"",IF(F36&lt;G36,""))))</f>
      </c>
      <c r="D36" s="25">
        <f>IF(F36="","",IF(F36&gt;G36,"",IF(F36=G36,1,IF(F36&lt;G36,""))))</f>
      </c>
      <c r="E36" s="25">
        <f>IF(F36="","",IF(F36&gt;G36,"",IF(F36=G36,"",IF(F36&lt;G36,1))))</f>
      </c>
      <c r="F36" s="41"/>
      <c r="G36" s="41">
        <f>IF(F36="","",(20-F36))</f>
      </c>
      <c r="H36" s="25">
        <f>IF(G36="","",IF(G36&gt;F36,1,IF(G36=F36,"",IF(G36&lt;F36,""))))</f>
      </c>
      <c r="I36" s="25">
        <f>IF(G36="","",IF(G36&gt;F36,"",IF(G36=F36,1,IF(G36&lt;F36,""))))</f>
      </c>
      <c r="J36" s="25">
        <f>IF(G36="","",IF(G36&gt;F36,"",IF(G36=F36,"",IF(G36&lt;F36,1))))</f>
      </c>
      <c r="K36" s="25" t="str">
        <f>B30</f>
        <v> AIRE PING 3</v>
      </c>
      <c r="L36" s="26">
        <v>8</v>
      </c>
    </row>
    <row r="37" spans="1:12" ht="19.5" thickBot="1">
      <c r="A37" s="34"/>
      <c r="K37" s="10"/>
      <c r="L37" s="34"/>
    </row>
    <row r="38" spans="1:12" ht="18.75">
      <c r="A38" s="94" t="s">
        <v>6</v>
      </c>
      <c r="B38" s="95"/>
      <c r="C38" s="12" t="s">
        <v>19</v>
      </c>
      <c r="D38" s="12" t="s">
        <v>20</v>
      </c>
      <c r="E38" s="12" t="s">
        <v>21</v>
      </c>
      <c r="F38" s="96" t="s">
        <v>41</v>
      </c>
      <c r="G38" s="97"/>
      <c r="H38" s="12" t="s">
        <v>19</v>
      </c>
      <c r="I38" s="12" t="s">
        <v>20</v>
      </c>
      <c r="J38" s="12" t="s">
        <v>21</v>
      </c>
      <c r="K38" s="105">
        <f>Poule!D48</f>
        <v>42714</v>
      </c>
      <c r="L38" s="106"/>
    </row>
    <row r="39" spans="1:12" ht="18.75">
      <c r="A39" s="13">
        <v>1</v>
      </c>
      <c r="B39" s="14" t="str">
        <f>K33</f>
        <v> TT GOUBETOIS 5</v>
      </c>
      <c r="C39" s="14">
        <f>IF(F39="","",IF(F39&gt;G39,1,IF(F39=G39,"",IF(F39&lt;G39,""))))</f>
      </c>
      <c r="D39" s="14">
        <f>IF(F39="","",IF(F39&gt;G39,"",IF(F39=G39,1,IF(F39&lt;G39,""))))</f>
      </c>
      <c r="E39" s="14">
        <f>IF(F39="","",IF(F39&gt;G39,"",IF(F39=G39,"",IF(F39&lt;G39,1))))</f>
      </c>
      <c r="F39" s="40"/>
      <c r="G39" s="40">
        <f>IF(F39="","",(20-F39))</f>
      </c>
      <c r="H39" s="14">
        <f>IF(G39="","",IF(G39&gt;F39,1,IF(G39=F39,"",IF(G39&lt;F39,""))))</f>
      </c>
      <c r="I39" s="14">
        <f>IF(G39="","",IF(G39&gt;F39,"",IF(G39=F39,1,IF(G39&lt;F39,""))))</f>
      </c>
      <c r="J39" s="14">
        <f>IF(G39="","",IF(G39&gt;F39,"",IF(G39=F39,"",IF(G39&lt;F39,1))))</f>
      </c>
      <c r="K39" s="14" t="str">
        <f>B36</f>
        <v> TOURNON ERTT 5</v>
      </c>
      <c r="L39" s="15">
        <v>2</v>
      </c>
    </row>
    <row r="40" spans="1:12" ht="18.75">
      <c r="A40" s="13">
        <v>6</v>
      </c>
      <c r="B40" s="14" t="str">
        <f>K34</f>
        <v> MANTHES TTRV 7 à 14 h</v>
      </c>
      <c r="C40" s="14">
        <f>IF(F40="","",IF(F40&gt;G40,1,IF(F40=G40,"",IF(F40&lt;G40,""))))</f>
      </c>
      <c r="D40" s="14">
        <f>IF(F40="","",IF(F40&gt;G40,"",IF(F40=G40,1,IF(F40&lt;G40,""))))</f>
      </c>
      <c r="E40" s="14">
        <f>IF(F40="","",IF(F40&gt;G40,"",IF(F40=G40,"",IF(F40&lt;G40,1))))</f>
      </c>
      <c r="F40" s="40"/>
      <c r="G40" s="40">
        <f>IF(F40="","",(20-F40))</f>
      </c>
      <c r="H40" s="14">
        <f>IF(G40="","",IF(G40&gt;F40,1,IF(G40=F40,"",IF(G40&lt;F40,""))))</f>
      </c>
      <c r="I40" s="14">
        <f>IF(G40="","",IF(G40&gt;F40,"",IF(G40=F40,1,IF(G40&lt;F40,""))))</f>
      </c>
      <c r="J40" s="14">
        <f>IF(G40="","",IF(G40&gt;F40,"",IF(G40=F40,"",IF(G40&lt;F40,1))))</f>
      </c>
      <c r="K40" s="14" t="str">
        <f>B35</f>
        <v> LE TEIL OASIS 3</v>
      </c>
      <c r="L40" s="15">
        <v>4</v>
      </c>
    </row>
    <row r="41" spans="1:12" ht="18.75">
      <c r="A41" s="13">
        <v>7</v>
      </c>
      <c r="B41" s="14" t="str">
        <f>K35</f>
        <v> MJC CHATEAUNEUF 2</v>
      </c>
      <c r="C41" s="14">
        <f>IF(F41="","",IF(F41&gt;G41,1,IF(F41=G41,"",IF(F41&lt;G41,""))))</f>
      </c>
      <c r="D41" s="14">
        <f>IF(F41="","",IF(F41&gt;G41,"",IF(F41=G41,1,IF(F41&lt;G41,""))))</f>
      </c>
      <c r="E41" s="14">
        <f>IF(F41="","",IF(F41&gt;G41,"",IF(F41=G41,"",IF(F41&lt;G41,1))))</f>
      </c>
      <c r="F41" s="40"/>
      <c r="G41" s="40">
        <f>IF(F41="","",(20-F41))</f>
      </c>
      <c r="H41" s="14">
        <f>IF(G41="","",IF(G41&gt;F41,1,IF(G41=F41,"",IF(G41&lt;F41,""))))</f>
      </c>
      <c r="I41" s="14">
        <f>IF(G41="","",IF(G41&gt;F41,"",IF(G41=F41,1,IF(G41&lt;F41,""))))</f>
      </c>
      <c r="J41" s="14">
        <f>IF(G41="","",IF(G41&gt;F41,"",IF(G41=F41,"",IF(G41&lt;F41,1))))</f>
      </c>
      <c r="K41" s="14" t="str">
        <f>B33</f>
        <v> LA VOULTE LIVR. 5</v>
      </c>
      <c r="L41" s="15">
        <v>3</v>
      </c>
    </row>
    <row r="42" spans="1:12" ht="19.5" thickBot="1">
      <c r="A42" s="24">
        <v>8</v>
      </c>
      <c r="B42" s="25" t="str">
        <f>K36</f>
        <v> AIRE PING 3</v>
      </c>
      <c r="C42" s="25">
        <f>IF(F42="","",IF(F42&gt;G42,1,IF(F42=G42,"",IF(F42&lt;G42,""))))</f>
      </c>
      <c r="D42" s="25">
        <f>IF(F42="","",IF(F42&gt;G42,"",IF(F42=G42,1,IF(F42&lt;G42,""))))</f>
      </c>
      <c r="E42" s="25">
        <f>IF(F42="","",IF(F42&gt;G42,"",IF(F42=G42,"",IF(F42&lt;G42,1))))</f>
      </c>
      <c r="F42" s="41"/>
      <c r="G42" s="41">
        <f>IF(F42="","",(20-F42))</f>
      </c>
      <c r="H42" s="25">
        <f>IF(G42="","",IF(G42&gt;F42,1,IF(G42=F42,"",IF(G42&lt;F42,""))))</f>
      </c>
      <c r="I42" s="25">
        <f>IF(G42="","",IF(G42&gt;F42,"",IF(G42=F42,1,IF(G42&lt;F42,""))))</f>
      </c>
      <c r="J42" s="25">
        <f>IF(G42="","",IF(G42&gt;F42,"",IF(G42=F42,"",IF(G42&lt;F42,1))))</f>
      </c>
      <c r="K42" s="25" t="str">
        <f>B34</f>
        <v> VALENCE BTT 9</v>
      </c>
      <c r="L42" s="26">
        <v>5</v>
      </c>
    </row>
  </sheetData>
  <sheetProtection/>
  <mergeCells count="28">
    <mergeCell ref="A20:B20"/>
    <mergeCell ref="F20:G20"/>
    <mergeCell ref="K20:L20"/>
    <mergeCell ref="A38:B38"/>
    <mergeCell ref="F38:G38"/>
    <mergeCell ref="K38:L38"/>
    <mergeCell ref="A26:B26"/>
    <mergeCell ref="F26:G26"/>
    <mergeCell ref="K26:L26"/>
    <mergeCell ref="A32:B32"/>
    <mergeCell ref="O3:O4"/>
    <mergeCell ref="P3:P4"/>
    <mergeCell ref="A8:B8"/>
    <mergeCell ref="F8:G8"/>
    <mergeCell ref="K8:L8"/>
    <mergeCell ref="A14:B14"/>
    <mergeCell ref="F14:G14"/>
    <mergeCell ref="K14:L14"/>
    <mergeCell ref="Q3:U3"/>
    <mergeCell ref="V3:X3"/>
    <mergeCell ref="F32:G32"/>
    <mergeCell ref="K32:L32"/>
    <mergeCell ref="O22:AA22"/>
    <mergeCell ref="A1:L1"/>
    <mergeCell ref="A2:B2"/>
    <mergeCell ref="F2:G2"/>
    <mergeCell ref="K2:L2"/>
    <mergeCell ref="N3:N4"/>
  </mergeCells>
  <conditionalFormatting sqref="C2:E65536">
    <cfRule type="cellIs" priority="9" dxfId="5" operator="equal" stopIfTrue="1">
      <formula>"PORT * "</formula>
    </cfRule>
  </conditionalFormatting>
  <conditionalFormatting sqref="F2 F7:F8 F13:F14 F19:F65536">
    <cfRule type="cellIs" priority="8" dxfId="4" operator="greaterThan" stopIfTrue="1">
      <formula>20</formula>
    </cfRule>
  </conditionalFormatting>
  <conditionalFormatting sqref="B9:B13 B15:B19 B21:B25 B27:B31 B33:B37 B39:B65536 B3:B7">
    <cfRule type="cellIs" priority="7" dxfId="0" operator="equal" stopIfTrue="1">
      <formula>"PORT ST PERE 1"</formula>
    </cfRule>
  </conditionalFormatting>
  <conditionalFormatting sqref="K2:K65536 O1:O65536">
    <cfRule type="cellIs" priority="6" dxfId="0" operator="equal" stopIfTrue="1">
      <formula>"PORT ST PERE 1"</formula>
    </cfRule>
  </conditionalFormatting>
  <conditionalFormatting sqref="O3:O12">
    <cfRule type="cellIs" priority="5" dxfId="0" operator="equal" stopIfTrue="1">
      <formula>"PORT ST PERE 1"</formula>
    </cfRule>
  </conditionalFormatting>
  <conditionalFormatting sqref="O11">
    <cfRule type="cellIs" priority="4" dxfId="0" operator="equal" stopIfTrue="1">
      <formula>"PORT ST PERE 1"</formula>
    </cfRule>
  </conditionalFormatting>
  <conditionalFormatting sqref="O11">
    <cfRule type="cellIs" priority="3" dxfId="0" operator="equal" stopIfTrue="1">
      <formula>"PORT ST PERE 1"</formula>
    </cfRule>
  </conditionalFormatting>
  <conditionalFormatting sqref="O22">
    <cfRule type="cellIs" priority="2" dxfId="0" operator="equal" stopIfTrue="1">
      <formula>"PORT ST PERE 1"</formula>
    </cfRule>
  </conditionalFormatting>
  <conditionalFormatting sqref="O20">
    <cfRule type="cellIs" priority="1" dxfId="0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300" verticalDpi="300" orientation="landscape" paperSize="9" scale="62" r:id="rId1"/>
  <rowBreaks count="1" manualBreakCount="1">
    <brk id="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AA42"/>
  <sheetViews>
    <sheetView showGridLines="0" tabSelected="1" zoomScale="75" zoomScaleNormal="75" zoomScalePageLayoutView="0" workbookViewId="0" topLeftCell="A1">
      <selection activeCell="N5" sqref="N5:X12"/>
    </sheetView>
  </sheetViews>
  <sheetFormatPr defaultColWidth="11.421875" defaultRowHeight="12.75"/>
  <cols>
    <col min="1" max="1" width="2.7109375" style="10" bestFit="1" customWidth="1"/>
    <col min="2" max="2" width="45.28125" style="10" bestFit="1" customWidth="1"/>
    <col min="3" max="3" width="3.421875" style="10" bestFit="1" customWidth="1"/>
    <col min="4" max="4" width="3.28125" style="10" bestFit="1" customWidth="1"/>
    <col min="5" max="5" width="3.00390625" style="10" bestFit="1" customWidth="1"/>
    <col min="6" max="7" width="4.7109375" style="10" customWidth="1"/>
    <col min="8" max="8" width="3.421875" style="10" bestFit="1" customWidth="1"/>
    <col min="9" max="9" width="3.28125" style="10" bestFit="1" customWidth="1"/>
    <col min="10" max="10" width="3.00390625" style="10" bestFit="1" customWidth="1"/>
    <col min="11" max="11" width="45.28125" style="28" bestFit="1" customWidth="1"/>
    <col min="12" max="12" width="2.7109375" style="10" bestFit="1" customWidth="1"/>
    <col min="13" max="13" width="4.7109375" style="10" customWidth="1"/>
    <col min="14" max="14" width="7.28125" style="10" bestFit="1" customWidth="1"/>
    <col min="15" max="15" width="45.28125" style="10" bestFit="1" customWidth="1"/>
    <col min="16" max="16" width="8.57421875" style="11" bestFit="1" customWidth="1"/>
    <col min="17" max="17" width="8.00390625" style="10" bestFit="1" customWidth="1"/>
    <col min="18" max="18" width="10.140625" style="10" bestFit="1" customWidth="1"/>
    <col min="19" max="19" width="6.57421875" style="10" bestFit="1" customWidth="1"/>
    <col min="20" max="20" width="9.421875" style="10" bestFit="1" customWidth="1"/>
    <col min="21" max="21" width="6.421875" style="10" bestFit="1" customWidth="1"/>
    <col min="22" max="22" width="7.00390625" style="10" bestFit="1" customWidth="1"/>
    <col min="23" max="23" width="9.421875" style="10" bestFit="1" customWidth="1"/>
    <col min="24" max="24" width="8.421875" style="10" bestFit="1" customWidth="1"/>
    <col min="25" max="16384" width="11.421875" style="10" customWidth="1"/>
  </cols>
  <sheetData>
    <row r="1" spans="1:12" ht="30" customHeight="1" thickBot="1">
      <c r="A1" s="104" t="s">
        <v>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8" customHeight="1" thickBot="1">
      <c r="A2" s="94" t="s">
        <v>0</v>
      </c>
      <c r="B2" s="95"/>
      <c r="C2" s="12" t="s">
        <v>19</v>
      </c>
      <c r="D2" s="12" t="s">
        <v>20</v>
      </c>
      <c r="E2" s="12" t="s">
        <v>21</v>
      </c>
      <c r="F2" s="96" t="s">
        <v>41</v>
      </c>
      <c r="G2" s="97"/>
      <c r="H2" s="12" t="s">
        <v>19</v>
      </c>
      <c r="I2" s="12" t="s">
        <v>20</v>
      </c>
      <c r="J2" s="12" t="s">
        <v>21</v>
      </c>
      <c r="K2" s="105">
        <f>Poule!D42</f>
        <v>42630</v>
      </c>
      <c r="L2" s="106"/>
    </row>
    <row r="3" spans="1:24" ht="18" customHeight="1">
      <c r="A3" s="13">
        <v>1</v>
      </c>
      <c r="B3" s="14" t="str">
        <f>Poule!H33</f>
        <v>EXEMPT</v>
      </c>
      <c r="C3" s="14"/>
      <c r="D3" s="14"/>
      <c r="E3" s="14"/>
      <c r="F3" s="8"/>
      <c r="G3" s="8"/>
      <c r="H3" s="14"/>
      <c r="I3" s="14"/>
      <c r="J3" s="14"/>
      <c r="K3" s="14" t="str">
        <f>Poule!H40</f>
        <v>LE TEIL OASIS 4</v>
      </c>
      <c r="L3" s="15">
        <v>8</v>
      </c>
      <c r="N3" s="100" t="s">
        <v>8</v>
      </c>
      <c r="O3" s="102" t="s">
        <v>9</v>
      </c>
      <c r="P3" s="102" t="s">
        <v>10</v>
      </c>
      <c r="Q3" s="98" t="s">
        <v>7</v>
      </c>
      <c r="R3" s="98"/>
      <c r="S3" s="98"/>
      <c r="T3" s="98"/>
      <c r="U3" s="98"/>
      <c r="V3" s="98" t="s">
        <v>10</v>
      </c>
      <c r="W3" s="98"/>
      <c r="X3" s="99"/>
    </row>
    <row r="4" spans="1:24" ht="18.75">
      <c r="A4" s="13">
        <v>2</v>
      </c>
      <c r="B4" s="14" t="str">
        <f>Poule!H34</f>
        <v> LA VOULTE LIVR. 4</v>
      </c>
      <c r="C4" s="14"/>
      <c r="D4" s="14"/>
      <c r="E4" s="14">
        <v>1</v>
      </c>
      <c r="F4" s="8">
        <v>2</v>
      </c>
      <c r="G4" s="8">
        <v>12</v>
      </c>
      <c r="H4" s="14">
        <v>1</v>
      </c>
      <c r="I4" s="14"/>
      <c r="J4" s="14"/>
      <c r="K4" s="14" t="str">
        <f>Poule!H39</f>
        <v>TT POUZINOIS 8</v>
      </c>
      <c r="L4" s="15">
        <v>7</v>
      </c>
      <c r="N4" s="101"/>
      <c r="O4" s="103"/>
      <c r="P4" s="103"/>
      <c r="Q4" s="16" t="s">
        <v>11</v>
      </c>
      <c r="R4" s="16" t="s">
        <v>12</v>
      </c>
      <c r="S4" s="17" t="s">
        <v>13</v>
      </c>
      <c r="T4" s="17" t="s">
        <v>14</v>
      </c>
      <c r="U4" s="17" t="s">
        <v>18</v>
      </c>
      <c r="V4" s="16" t="s">
        <v>15</v>
      </c>
      <c r="W4" s="16" t="s">
        <v>16</v>
      </c>
      <c r="X4" s="18" t="s">
        <v>17</v>
      </c>
    </row>
    <row r="5" spans="1:24" ht="18.75">
      <c r="A5" s="13">
        <v>3</v>
      </c>
      <c r="B5" s="14" t="str">
        <f>Poule!H35</f>
        <v> AUBENAS-VALS TT 6</v>
      </c>
      <c r="C5" s="14">
        <v>1</v>
      </c>
      <c r="D5" s="14"/>
      <c r="E5" s="14"/>
      <c r="F5" s="8">
        <v>9</v>
      </c>
      <c r="G5" s="8">
        <v>5</v>
      </c>
      <c r="H5" s="14"/>
      <c r="I5" s="14"/>
      <c r="J5" s="14">
        <v>1</v>
      </c>
      <c r="K5" s="14" t="str">
        <f>Poule!H38</f>
        <v> ANNONAY TTBA 5</v>
      </c>
      <c r="L5" s="15">
        <v>6</v>
      </c>
      <c r="N5" s="19">
        <v>1</v>
      </c>
      <c r="O5" s="20" t="s">
        <v>157</v>
      </c>
      <c r="P5" s="21">
        <v>12</v>
      </c>
      <c r="Q5" s="22">
        <v>4</v>
      </c>
      <c r="R5" s="22">
        <v>4</v>
      </c>
      <c r="S5" s="22">
        <f>SUMIF(Club_B,O5,Nul_D)+SUMIF(Club_K,O5,Nul_I)</f>
        <v>0</v>
      </c>
      <c r="T5" s="22">
        <f>SUMIF(Club_B,O5,Perdu_E)+SUMIF(Club_K,O5,Perdu_J)</f>
        <v>0</v>
      </c>
      <c r="U5" s="22">
        <v>0</v>
      </c>
      <c r="V5" s="22">
        <v>54</v>
      </c>
      <c r="W5" s="22">
        <v>2</v>
      </c>
      <c r="X5" s="23">
        <f>V5/W5</f>
        <v>27</v>
      </c>
    </row>
    <row r="6" spans="1:24" ht="19.5" thickBot="1">
      <c r="A6" s="24">
        <v>4</v>
      </c>
      <c r="B6" s="25" t="str">
        <f>Poule!H36</f>
        <v> ROMANS AS PTT 6</v>
      </c>
      <c r="C6" s="25">
        <v>1</v>
      </c>
      <c r="D6" s="25"/>
      <c r="E6" s="25"/>
      <c r="F6" s="9">
        <v>14</v>
      </c>
      <c r="G6" s="9">
        <v>0</v>
      </c>
      <c r="H6" s="25"/>
      <c r="I6" s="25"/>
      <c r="J6" s="25">
        <v>1</v>
      </c>
      <c r="K6" s="25" t="str">
        <f>Poule!H37</f>
        <v>MONTELIMAR TT 7</v>
      </c>
      <c r="L6" s="26">
        <v>5</v>
      </c>
      <c r="N6" s="19">
        <v>1</v>
      </c>
      <c r="O6" s="20" t="s">
        <v>135</v>
      </c>
      <c r="P6" s="21">
        <v>12</v>
      </c>
      <c r="Q6" s="22">
        <v>4</v>
      </c>
      <c r="R6" s="22">
        <v>4</v>
      </c>
      <c r="S6" s="22">
        <f>SUMIF(Club_B,O6,Nul_D)+SUMIF(Club_K,O6,Nul_I)</f>
        <v>0</v>
      </c>
      <c r="T6" s="22">
        <f>SUMIF(Club_B,O6,Perdu_E)+SUMIF(Club_K,O6,Perdu_J)</f>
        <v>0</v>
      </c>
      <c r="U6" s="22">
        <v>0</v>
      </c>
      <c r="V6" s="22">
        <f>SUMIF(Club_B,O6,Score_F)+SUMIF(Club_K,O6,Score_G)</f>
        <v>45</v>
      </c>
      <c r="W6" s="22">
        <f>SUMIF(Club_B,O6,Score_G)+SUMIF(Club_K,O6,Score_F)</f>
        <v>11</v>
      </c>
      <c r="X6" s="23">
        <f>V6/W6</f>
        <v>4.090909090909091</v>
      </c>
    </row>
    <row r="7" spans="1:24" ht="19.5" thickBot="1">
      <c r="A7" s="27"/>
      <c r="L7" s="27"/>
      <c r="N7" s="19">
        <v>3</v>
      </c>
      <c r="O7" s="20" t="s">
        <v>159</v>
      </c>
      <c r="P7" s="21">
        <v>9</v>
      </c>
      <c r="Q7" s="22">
        <v>5</v>
      </c>
      <c r="R7" s="22">
        <v>2</v>
      </c>
      <c r="S7" s="22">
        <f>SUMIF(Club_B,O7,Nul_D)+SUMIF(Club_K,O7,Nul_I)</f>
        <v>0</v>
      </c>
      <c r="T7" s="22">
        <v>3</v>
      </c>
      <c r="U7" s="22">
        <v>0</v>
      </c>
      <c r="V7" s="22">
        <v>30</v>
      </c>
      <c r="W7" s="22">
        <v>40</v>
      </c>
      <c r="X7" s="23">
        <f>V7/W7</f>
        <v>0.75</v>
      </c>
    </row>
    <row r="8" spans="1:24" ht="18.75">
      <c r="A8" s="94" t="s">
        <v>1</v>
      </c>
      <c r="B8" s="95"/>
      <c r="C8" s="12" t="s">
        <v>19</v>
      </c>
      <c r="D8" s="12" t="s">
        <v>20</v>
      </c>
      <c r="E8" s="12" t="s">
        <v>21</v>
      </c>
      <c r="F8" s="96" t="s">
        <v>41</v>
      </c>
      <c r="G8" s="97"/>
      <c r="H8" s="12" t="s">
        <v>19</v>
      </c>
      <c r="I8" s="12" t="s">
        <v>20</v>
      </c>
      <c r="J8" s="12" t="s">
        <v>21</v>
      </c>
      <c r="K8" s="105">
        <f>Poule!D43</f>
        <v>42644</v>
      </c>
      <c r="L8" s="106"/>
      <c r="N8" s="19">
        <v>4</v>
      </c>
      <c r="O8" s="20" t="s">
        <v>136</v>
      </c>
      <c r="P8" s="21">
        <f>(R8*3)+(S8*2)+(T8*1)-U8</f>
        <v>8</v>
      </c>
      <c r="Q8" s="22">
        <f>SUM(R8:U8)</f>
        <v>4</v>
      </c>
      <c r="R8" s="22">
        <f>SUMIF(Club_B,O8,Gagne_C)+SUMIF(Club_K,O8,Gagne_H)</f>
        <v>2</v>
      </c>
      <c r="S8" s="22">
        <f>SUMIF(Club_B,O8,Nul_D)+SUMIF(Club_K,O8,Nul_I)</f>
        <v>0</v>
      </c>
      <c r="T8" s="22">
        <f>SUMIF(Club_B,O8,Perdu_E)+SUMIF(Club_K,O8,Perdu_J)</f>
        <v>2</v>
      </c>
      <c r="U8" s="22">
        <v>0</v>
      </c>
      <c r="V8" s="22">
        <f>SUMIF(Club_B,O8,Score_F)+SUMIF(Club_K,O8,Score_G)</f>
        <v>26</v>
      </c>
      <c r="W8" s="22">
        <f>SUMIF(Club_B,O8,Score_G)+SUMIF(Club_K,O8,Score_F)</f>
        <v>30</v>
      </c>
      <c r="X8" s="23">
        <f>V8/W8</f>
        <v>0.8666666666666667</v>
      </c>
    </row>
    <row r="9" spans="1:24" ht="18.75">
      <c r="A9" s="13">
        <v>7</v>
      </c>
      <c r="B9" s="14" t="str">
        <f>K4</f>
        <v>TT POUZINOIS 8</v>
      </c>
      <c r="C9" s="14"/>
      <c r="D9" s="14"/>
      <c r="E9" s="14"/>
      <c r="F9" s="8"/>
      <c r="G9" s="8"/>
      <c r="H9" s="14"/>
      <c r="I9" s="14"/>
      <c r="J9" s="14"/>
      <c r="K9" s="14" t="str">
        <f>B3</f>
        <v>EXEMPT</v>
      </c>
      <c r="L9" s="15">
        <v>1</v>
      </c>
      <c r="N9" s="19">
        <v>5</v>
      </c>
      <c r="O9" s="20" t="s">
        <v>158</v>
      </c>
      <c r="P9" s="21">
        <v>7</v>
      </c>
      <c r="Q9" s="22">
        <v>5</v>
      </c>
      <c r="R9" s="22">
        <v>1</v>
      </c>
      <c r="S9" s="22">
        <v>1</v>
      </c>
      <c r="T9" s="22">
        <v>2</v>
      </c>
      <c r="U9" s="22">
        <v>1</v>
      </c>
      <c r="V9" s="22">
        <v>21</v>
      </c>
      <c r="W9" s="22">
        <v>49</v>
      </c>
      <c r="X9" s="23">
        <f>V9/W9</f>
        <v>0.42857142857142855</v>
      </c>
    </row>
    <row r="10" spans="1:24" ht="18" customHeight="1">
      <c r="A10" s="13">
        <v>6</v>
      </c>
      <c r="B10" s="14" t="str">
        <f>K5</f>
        <v> ANNONAY TTBA 5</v>
      </c>
      <c r="C10" s="14">
        <v>1</v>
      </c>
      <c r="D10" s="14"/>
      <c r="E10" s="14"/>
      <c r="F10" s="8">
        <v>10</v>
      </c>
      <c r="G10" s="8">
        <v>4</v>
      </c>
      <c r="H10" s="14"/>
      <c r="I10" s="14"/>
      <c r="J10" s="14">
        <v>1</v>
      </c>
      <c r="K10" s="14" t="str">
        <f>B4</f>
        <v> LA VOULTE LIVR. 4</v>
      </c>
      <c r="L10" s="15">
        <v>2</v>
      </c>
      <c r="N10" s="59">
        <v>6</v>
      </c>
      <c r="O10" s="86" t="s">
        <v>145</v>
      </c>
      <c r="P10" s="61">
        <v>6</v>
      </c>
      <c r="Q10" s="62">
        <v>4</v>
      </c>
      <c r="R10" s="62">
        <v>1</v>
      </c>
      <c r="S10" s="62">
        <f>SUMIF(Club_B,O10,Nul_D)+SUMIF(Club_K,O10,Nul_I)</f>
        <v>0</v>
      </c>
      <c r="T10" s="62">
        <v>3</v>
      </c>
      <c r="U10" s="62">
        <v>0</v>
      </c>
      <c r="V10" s="62">
        <v>25</v>
      </c>
      <c r="W10" s="62">
        <v>31</v>
      </c>
      <c r="X10" s="63">
        <f>V10/W10</f>
        <v>0.8064516129032258</v>
      </c>
    </row>
    <row r="11" spans="1:24" ht="18.75">
      <c r="A11" s="13">
        <v>5</v>
      </c>
      <c r="B11" s="14" t="str">
        <f>K6</f>
        <v>MONTELIMAR TT 7</v>
      </c>
      <c r="C11" s="14"/>
      <c r="D11" s="14">
        <v>1</v>
      </c>
      <c r="E11" s="14"/>
      <c r="F11" s="8">
        <v>7</v>
      </c>
      <c r="G11" s="8">
        <v>7</v>
      </c>
      <c r="H11" s="14"/>
      <c r="I11" s="14">
        <v>1</v>
      </c>
      <c r="J11" s="14"/>
      <c r="K11" s="14" t="str">
        <f>B5</f>
        <v> AUBENAS-VALS TT 6</v>
      </c>
      <c r="L11" s="15">
        <v>3</v>
      </c>
      <c r="N11" s="19">
        <v>7</v>
      </c>
      <c r="O11" s="20" t="s">
        <v>133</v>
      </c>
      <c r="P11" s="21">
        <f>(R11*3)+(S11*2)+(T11*1)-U11</f>
        <v>5</v>
      </c>
      <c r="Q11" s="22">
        <f>SUM(R11:U11)</f>
        <v>4</v>
      </c>
      <c r="R11" s="22">
        <f>SUMIF(Club_B,O11,Gagne_C)+SUMIF(Club_K,O11,Gagne_H)</f>
        <v>0</v>
      </c>
      <c r="S11" s="22">
        <f>SUMIF(Club_B,O11,Nul_D)+SUMIF(Club_K,O11,Nul_I)</f>
        <v>1</v>
      </c>
      <c r="T11" s="22">
        <f>SUMIF(Club_B,O11,Perdu_E)+SUMIF(Club_K,O11,Perdu_J)</f>
        <v>3</v>
      </c>
      <c r="U11" s="22">
        <v>0</v>
      </c>
      <c r="V11" s="22">
        <f>SUMIF(Club_B,O11,Score_F)+SUMIF(Club_K,O11,Score_G)</f>
        <v>9</v>
      </c>
      <c r="W11" s="22">
        <f>SUMIF(Club_B,O11,Score_G)+SUMIF(Club_K,O11,Score_F)</f>
        <v>47</v>
      </c>
      <c r="X11" s="23">
        <f>V11/W11</f>
        <v>0.19148936170212766</v>
      </c>
    </row>
    <row r="12" spans="1:24" ht="19.5" thickBot="1">
      <c r="A12" s="24">
        <v>8</v>
      </c>
      <c r="B12" s="25" t="str">
        <f>K3</f>
        <v>LE TEIL OASIS 4</v>
      </c>
      <c r="C12" s="25"/>
      <c r="D12" s="25"/>
      <c r="E12" s="25">
        <v>1</v>
      </c>
      <c r="F12" s="9">
        <v>2</v>
      </c>
      <c r="G12" s="9">
        <v>12</v>
      </c>
      <c r="H12" s="25">
        <v>1</v>
      </c>
      <c r="I12" s="25"/>
      <c r="J12" s="25"/>
      <c r="K12" s="25" t="str">
        <f>B6</f>
        <v> ROMANS AS PTT 6</v>
      </c>
      <c r="L12" s="26">
        <v>4</v>
      </c>
      <c r="N12" s="70"/>
      <c r="O12" s="71" t="s">
        <v>137</v>
      </c>
      <c r="P12" s="72"/>
      <c r="Q12" s="73"/>
      <c r="R12" s="73"/>
      <c r="S12" s="73"/>
      <c r="T12" s="73"/>
      <c r="U12" s="73"/>
      <c r="V12" s="73"/>
      <c r="W12" s="73"/>
      <c r="X12" s="74"/>
    </row>
    <row r="13" spans="1:24" ht="19.5" thickBot="1">
      <c r="A13" s="34"/>
      <c r="K13" s="10"/>
      <c r="L13" s="34"/>
      <c r="N13" s="35"/>
      <c r="O13" s="36"/>
      <c r="P13" s="37"/>
      <c r="Q13" s="38"/>
      <c r="R13" s="38"/>
      <c r="S13" s="38"/>
      <c r="T13" s="38"/>
      <c r="U13" s="38"/>
      <c r="V13" s="38"/>
      <c r="W13" s="38"/>
      <c r="X13" s="38"/>
    </row>
    <row r="14" spans="1:16" ht="18.75">
      <c r="A14" s="94" t="s">
        <v>2</v>
      </c>
      <c r="B14" s="95"/>
      <c r="C14" s="12" t="s">
        <v>19</v>
      </c>
      <c r="D14" s="12" t="s">
        <v>20</v>
      </c>
      <c r="E14" s="12" t="s">
        <v>21</v>
      </c>
      <c r="F14" s="96" t="s">
        <v>41</v>
      </c>
      <c r="G14" s="97"/>
      <c r="H14" s="12" t="s">
        <v>19</v>
      </c>
      <c r="I14" s="12" t="s">
        <v>20</v>
      </c>
      <c r="J14" s="12" t="s">
        <v>21</v>
      </c>
      <c r="K14" s="105">
        <f>Poule!D44</f>
        <v>42658</v>
      </c>
      <c r="L14" s="106"/>
      <c r="P14" s="37"/>
    </row>
    <row r="15" spans="1:16" ht="18.75">
      <c r="A15" s="13">
        <v>1</v>
      </c>
      <c r="B15" s="14" t="str">
        <f>B3</f>
        <v>EXEMPT</v>
      </c>
      <c r="C15" s="14"/>
      <c r="D15" s="14"/>
      <c r="E15" s="14"/>
      <c r="F15" s="8"/>
      <c r="G15" s="8"/>
      <c r="H15" s="14"/>
      <c r="I15" s="14"/>
      <c r="J15" s="14"/>
      <c r="K15" s="14" t="str">
        <f>K5</f>
        <v> ANNONAY TTBA 5</v>
      </c>
      <c r="L15" s="15">
        <v>6</v>
      </c>
      <c r="O15" s="10" t="s">
        <v>22</v>
      </c>
      <c r="P15" s="39">
        <v>3</v>
      </c>
    </row>
    <row r="16" spans="1:16" ht="18.75">
      <c r="A16" s="13">
        <v>2</v>
      </c>
      <c r="B16" s="14" t="str">
        <f>B4</f>
        <v> LA VOULTE LIVR. 4</v>
      </c>
      <c r="C16" s="14">
        <v>1</v>
      </c>
      <c r="D16" s="14"/>
      <c r="E16" s="14"/>
      <c r="F16" s="8">
        <v>12</v>
      </c>
      <c r="G16" s="8">
        <v>2</v>
      </c>
      <c r="H16" s="14"/>
      <c r="I16" s="14"/>
      <c r="J16" s="14">
        <v>1</v>
      </c>
      <c r="K16" s="14" t="str">
        <f>K6</f>
        <v>MONTELIMAR TT 7</v>
      </c>
      <c r="L16" s="15">
        <v>5</v>
      </c>
      <c r="O16" s="10" t="s">
        <v>23</v>
      </c>
      <c r="P16" s="39">
        <v>2</v>
      </c>
    </row>
    <row r="17" spans="1:16" ht="18.75">
      <c r="A17" s="13">
        <v>3</v>
      </c>
      <c r="B17" s="14" t="str">
        <f>B5</f>
        <v> AUBENAS-VALS TT 6</v>
      </c>
      <c r="C17" s="14"/>
      <c r="D17" s="14"/>
      <c r="E17" s="14">
        <v>1</v>
      </c>
      <c r="F17" s="8" t="s">
        <v>164</v>
      </c>
      <c r="G17" s="8">
        <v>14</v>
      </c>
      <c r="H17" s="14">
        <v>1</v>
      </c>
      <c r="I17" s="14"/>
      <c r="J17" s="14"/>
      <c r="K17" s="14" t="str">
        <f>B6</f>
        <v> ROMANS AS PTT 6</v>
      </c>
      <c r="L17" s="15">
        <v>4</v>
      </c>
      <c r="O17" s="10" t="s">
        <v>24</v>
      </c>
      <c r="P17" s="39">
        <v>1</v>
      </c>
    </row>
    <row r="18" spans="1:12" ht="19.5" thickBot="1">
      <c r="A18" s="24">
        <v>8</v>
      </c>
      <c r="B18" s="25" t="str">
        <f>K3</f>
        <v>LE TEIL OASIS 4</v>
      </c>
      <c r="C18" s="25"/>
      <c r="D18" s="25"/>
      <c r="E18" s="25">
        <v>1</v>
      </c>
      <c r="F18" s="9">
        <v>5</v>
      </c>
      <c r="G18" s="9">
        <v>9</v>
      </c>
      <c r="H18" s="25">
        <v>1</v>
      </c>
      <c r="I18" s="25"/>
      <c r="J18" s="25"/>
      <c r="K18" s="25" t="str">
        <f>K4</f>
        <v>TT POUZINOIS 8</v>
      </c>
      <c r="L18" s="26">
        <v>7</v>
      </c>
    </row>
    <row r="19" spans="1:20" ht="19.5" thickBot="1">
      <c r="A19" s="34"/>
      <c r="K19" s="10"/>
      <c r="L19" s="34"/>
      <c r="O19" s="107" t="s">
        <v>165</v>
      </c>
      <c r="P19" s="107"/>
      <c r="Q19" s="107"/>
      <c r="R19" s="107"/>
      <c r="S19" s="107"/>
      <c r="T19" s="107"/>
    </row>
    <row r="20" spans="1:12" ht="18.75">
      <c r="A20" s="94" t="s">
        <v>3</v>
      </c>
      <c r="B20" s="95"/>
      <c r="C20" s="12" t="s">
        <v>19</v>
      </c>
      <c r="D20" s="12" t="s">
        <v>20</v>
      </c>
      <c r="E20" s="12" t="s">
        <v>21</v>
      </c>
      <c r="F20" s="96" t="s">
        <v>41</v>
      </c>
      <c r="G20" s="97"/>
      <c r="H20" s="12" t="s">
        <v>19</v>
      </c>
      <c r="I20" s="12" t="s">
        <v>20</v>
      </c>
      <c r="J20" s="12" t="s">
        <v>21</v>
      </c>
      <c r="K20" s="105">
        <f>Poule!D45</f>
        <v>42679</v>
      </c>
      <c r="L20" s="106"/>
    </row>
    <row r="21" spans="1:12" ht="18.75">
      <c r="A21" s="13">
        <v>5</v>
      </c>
      <c r="B21" s="14" t="str">
        <f>K6</f>
        <v>MONTELIMAR TT 7</v>
      </c>
      <c r="C21" s="14"/>
      <c r="D21" s="14"/>
      <c r="E21" s="14"/>
      <c r="F21" s="40"/>
      <c r="G21" s="40"/>
      <c r="H21" s="14"/>
      <c r="I21" s="14"/>
      <c r="J21" s="14"/>
      <c r="K21" s="14" t="str">
        <f>B3</f>
        <v>EXEMPT</v>
      </c>
      <c r="L21" s="15">
        <v>1</v>
      </c>
    </row>
    <row r="22" spans="1:27" ht="18.75">
      <c r="A22" s="13">
        <v>4</v>
      </c>
      <c r="B22" s="14" t="str">
        <f>B6</f>
        <v> ROMANS AS PTT 6</v>
      </c>
      <c r="C22" s="14">
        <v>1</v>
      </c>
      <c r="D22" s="14"/>
      <c r="E22" s="14"/>
      <c r="F22" s="40">
        <v>14</v>
      </c>
      <c r="G22" s="40">
        <v>0</v>
      </c>
      <c r="H22" s="14"/>
      <c r="I22" s="14"/>
      <c r="J22" s="14">
        <v>1</v>
      </c>
      <c r="K22" s="14" t="str">
        <f>B4</f>
        <v> LA VOULTE LIVR. 4</v>
      </c>
      <c r="L22" s="15">
        <v>2</v>
      </c>
      <c r="O22" s="93" t="s">
        <v>160</v>
      </c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</row>
    <row r="23" spans="1:12" ht="18.75">
      <c r="A23" s="13">
        <v>3</v>
      </c>
      <c r="B23" s="14" t="str">
        <f>B5</f>
        <v> AUBENAS-VALS TT 6</v>
      </c>
      <c r="C23" s="14"/>
      <c r="D23" s="14"/>
      <c r="E23" s="14">
        <v>1</v>
      </c>
      <c r="F23" s="40">
        <v>3</v>
      </c>
      <c r="G23" s="40">
        <v>11</v>
      </c>
      <c r="H23" s="14">
        <v>1</v>
      </c>
      <c r="I23" s="14"/>
      <c r="J23" s="14"/>
      <c r="K23" s="14" t="str">
        <f>K3</f>
        <v>LE TEIL OASIS 4</v>
      </c>
      <c r="L23" s="15">
        <v>8</v>
      </c>
    </row>
    <row r="24" spans="1:12" ht="19.5" thickBot="1">
      <c r="A24" s="24">
        <v>6</v>
      </c>
      <c r="B24" s="25" t="str">
        <f>K5</f>
        <v> ANNONAY TTBA 5</v>
      </c>
      <c r="C24" s="25"/>
      <c r="D24" s="25"/>
      <c r="E24" s="25">
        <v>1</v>
      </c>
      <c r="F24" s="41">
        <v>4</v>
      </c>
      <c r="G24" s="41">
        <v>10</v>
      </c>
      <c r="H24" s="25">
        <v>1</v>
      </c>
      <c r="I24" s="25"/>
      <c r="J24" s="25"/>
      <c r="K24" s="25" t="str">
        <f>K4</f>
        <v>TT POUZINOIS 8</v>
      </c>
      <c r="L24" s="26">
        <v>7</v>
      </c>
    </row>
    <row r="25" spans="1:12" ht="19.5" thickBot="1">
      <c r="A25" s="34"/>
      <c r="K25" s="10"/>
      <c r="L25" s="34"/>
    </row>
    <row r="26" spans="1:12" ht="18.75">
      <c r="A26" s="94" t="s">
        <v>4</v>
      </c>
      <c r="B26" s="95"/>
      <c r="C26" s="12" t="s">
        <v>19</v>
      </c>
      <c r="D26" s="12" t="s">
        <v>20</v>
      </c>
      <c r="E26" s="12" t="s">
        <v>21</v>
      </c>
      <c r="F26" s="96" t="s">
        <v>41</v>
      </c>
      <c r="G26" s="97"/>
      <c r="H26" s="12" t="s">
        <v>19</v>
      </c>
      <c r="I26" s="12" t="s">
        <v>20</v>
      </c>
      <c r="J26" s="12" t="s">
        <v>21</v>
      </c>
      <c r="K26" s="105">
        <f>Poule!D46</f>
        <v>42693</v>
      </c>
      <c r="L26" s="106"/>
    </row>
    <row r="27" spans="1:12" ht="18.75">
      <c r="A27" s="13">
        <v>1</v>
      </c>
      <c r="B27" s="14" t="str">
        <f>B3</f>
        <v>EXEMPT</v>
      </c>
      <c r="C27" s="14">
        <f>IF(F27="","",IF(F27&gt;G27,1,IF(F27=G27,"",IF(F27&lt;G27,""))))</f>
      </c>
      <c r="D27" s="14">
        <f>IF(F27="","",IF(F27&gt;G27,"",IF(F27=G27,1,IF(F27&lt;G27,""))))</f>
      </c>
      <c r="E27" s="14">
        <f>IF(F27="","",IF(F27&gt;G27,"",IF(F27=G27,"",IF(F27&lt;G27,1))))</f>
      </c>
      <c r="F27" s="40"/>
      <c r="G27" s="40">
        <f>IF(F27="","",(20-F27))</f>
      </c>
      <c r="H27" s="14">
        <f>IF(G27="","",IF(G27&gt;F27,1,IF(G27=F27,"",IF(G27&lt;F27,""))))</f>
      </c>
      <c r="I27" s="14">
        <f>IF(G27="","",IF(G27&gt;F27,"",IF(G27=F27,1,IF(G27&lt;F27,""))))</f>
      </c>
      <c r="J27" s="14">
        <f>IF(G27="","",IF(G27&gt;F27,"",IF(G27=F27,"",IF(G27&lt;F27,1))))</f>
      </c>
      <c r="K27" s="14" t="str">
        <f>B22</f>
        <v> ROMANS AS PTT 6</v>
      </c>
      <c r="L27" s="15">
        <v>4</v>
      </c>
    </row>
    <row r="28" spans="1:12" ht="18.75">
      <c r="A28" s="13">
        <v>2</v>
      </c>
      <c r="B28" s="14" t="str">
        <f>K22</f>
        <v> LA VOULTE LIVR. 4</v>
      </c>
      <c r="C28" s="14">
        <f>IF(F28="","",IF(F28&gt;G28,1,IF(F28=G28,"",IF(F28&lt;G28,""))))</f>
        <v>1</v>
      </c>
      <c r="D28" s="14">
        <f>IF(F28="","",IF(F28&gt;G28,"",IF(F28=G28,1,IF(F28&lt;G28,""))))</f>
      </c>
      <c r="E28" s="14">
        <f>IF(F28="","",IF(F28&gt;G28,"",IF(F28=G28,"",IF(F28&lt;G28,1))))</f>
      </c>
      <c r="F28" s="40">
        <v>12</v>
      </c>
      <c r="G28" s="40">
        <v>2</v>
      </c>
      <c r="H28" s="14">
        <f>IF(G28="","",IF(G28&gt;F28,1,IF(G28=F28,"",IF(G28&lt;F28,""))))</f>
      </c>
      <c r="I28" s="14">
        <f>IF(G28="","",IF(G28&gt;F28,"",IF(G28=F28,1,IF(G28&lt;F28,""))))</f>
      </c>
      <c r="J28" s="14">
        <f>IF(G28="","",IF(G28&gt;F28,"",IF(G28=F28,"",IF(G28&lt;F28,1))))</f>
        <v>1</v>
      </c>
      <c r="K28" s="14" t="str">
        <f>B23</f>
        <v> AUBENAS-VALS TT 6</v>
      </c>
      <c r="L28" s="15">
        <v>3</v>
      </c>
    </row>
    <row r="29" spans="1:12" ht="18.75">
      <c r="A29" s="13">
        <v>7</v>
      </c>
      <c r="B29" s="14" t="str">
        <f>K24</f>
        <v>TT POUZINOIS 8</v>
      </c>
      <c r="C29" s="14">
        <f>IF(F29="","",IF(F29&gt;G29,1,IF(F29=G29,"",IF(F29&lt;G29,""))))</f>
        <v>1</v>
      </c>
      <c r="D29" s="14">
        <f>IF(F29="","",IF(F29&gt;G29,"",IF(F29=G29,1,IF(F29&lt;G29,""))))</f>
      </c>
      <c r="E29" s="14">
        <f>IF(F29="","",IF(F29&gt;G29,"",IF(F29=G29,"",IF(F29&lt;G29,1))))</f>
      </c>
      <c r="F29" s="40">
        <v>14</v>
      </c>
      <c r="G29" s="40">
        <v>0</v>
      </c>
      <c r="H29" s="14">
        <f>IF(G29="","",IF(G29&gt;F29,1,IF(G29=F29,"",IF(G29&lt;F29,""))))</f>
      </c>
      <c r="I29" s="14">
        <f>IF(G29="","",IF(G29&gt;F29,"",IF(G29=F29,1,IF(G29&lt;F29,""))))</f>
      </c>
      <c r="J29" s="14">
        <f>IF(G29="","",IF(G29&gt;F29,"",IF(G29=F29,"",IF(G29&lt;F29,1))))</f>
        <v>1</v>
      </c>
      <c r="K29" s="14" t="str">
        <f>B21</f>
        <v>MONTELIMAR TT 7</v>
      </c>
      <c r="L29" s="15">
        <v>5</v>
      </c>
    </row>
    <row r="30" spans="1:12" ht="19.5" thickBot="1">
      <c r="A30" s="24">
        <v>8</v>
      </c>
      <c r="B30" s="25" t="str">
        <f>K23</f>
        <v>LE TEIL OASIS 4</v>
      </c>
      <c r="C30" s="25">
        <f>IF(F30="","",IF(F30&gt;G30,1,IF(F30=G30,"",IF(F30&lt;G30,""))))</f>
        <v>1</v>
      </c>
      <c r="D30" s="25">
        <f>IF(F30="","",IF(F30&gt;G30,"",IF(F30=G30,1,IF(F30&lt;G30,""))))</f>
      </c>
      <c r="E30" s="25">
        <f>IF(F30="","",IF(F30&gt;G30,"",IF(F30=G30,"",IF(F30&lt;G30,1))))</f>
      </c>
      <c r="F30" s="41">
        <v>8</v>
      </c>
      <c r="G30" s="41">
        <v>6</v>
      </c>
      <c r="H30" s="25">
        <f>IF(G30="","",IF(G30&gt;F30,1,IF(G30=F30,"",IF(G30&lt;F30,""))))</f>
      </c>
      <c r="I30" s="25">
        <f>IF(G30="","",IF(G30&gt;F30,"",IF(G30=F30,1,IF(G30&lt;F30,""))))</f>
      </c>
      <c r="J30" s="25">
        <f>IF(G30="","",IF(G30&gt;F30,"",IF(G30=F30,"",IF(G30&lt;F30,1))))</f>
        <v>1</v>
      </c>
      <c r="K30" s="25" t="str">
        <f>B24</f>
        <v> ANNONAY TTBA 5</v>
      </c>
      <c r="L30" s="26">
        <v>6</v>
      </c>
    </row>
    <row r="31" spans="1:12" ht="19.5" thickBot="1">
      <c r="A31" s="34"/>
      <c r="K31" s="10"/>
      <c r="L31" s="34"/>
    </row>
    <row r="32" spans="1:12" ht="18.75">
      <c r="A32" s="94" t="s">
        <v>5</v>
      </c>
      <c r="B32" s="95"/>
      <c r="C32" s="12" t="s">
        <v>19</v>
      </c>
      <c r="D32" s="12" t="s">
        <v>20</v>
      </c>
      <c r="E32" s="12" t="s">
        <v>21</v>
      </c>
      <c r="F32" s="96" t="s">
        <v>41</v>
      </c>
      <c r="G32" s="97"/>
      <c r="H32" s="12" t="s">
        <v>19</v>
      </c>
      <c r="I32" s="12" t="s">
        <v>20</v>
      </c>
      <c r="J32" s="12" t="s">
        <v>21</v>
      </c>
      <c r="K32" s="105">
        <f>Poule!D47</f>
        <v>42707</v>
      </c>
      <c r="L32" s="106"/>
    </row>
    <row r="33" spans="1:12" ht="18.75">
      <c r="A33" s="13">
        <v>3</v>
      </c>
      <c r="B33" s="14" t="str">
        <f>K28</f>
        <v> AUBENAS-VALS TT 6</v>
      </c>
      <c r="C33" s="14">
        <f>IF(F33="","",IF(F33&gt;G33,1,IF(F33=G33,"",IF(F33&lt;G33,""))))</f>
      </c>
      <c r="D33" s="14">
        <f>IF(F33="","",IF(F33&gt;G33,"",IF(F33=G33,1,IF(F33&lt;G33,""))))</f>
      </c>
      <c r="E33" s="14">
        <f>IF(F33="","",IF(F33&gt;G33,"",IF(F33=G33,"",IF(F33&lt;G33,1))))</f>
      </c>
      <c r="F33" s="40"/>
      <c r="G33" s="40">
        <f>IF(F33="","",(20-F33))</f>
      </c>
      <c r="H33" s="14">
        <f>IF(G33="","",IF(G33&gt;F33,1,IF(G33=F33,"",IF(G33&lt;F33,""))))</f>
      </c>
      <c r="I33" s="14">
        <f>IF(G33="","",IF(G33&gt;F33,"",IF(G33=F33,1,IF(G33&lt;F33,""))))</f>
      </c>
      <c r="J33" s="14">
        <f>IF(G33="","",IF(G33&gt;F33,"",IF(G33=F33,"",IF(G33&lt;F33,1))))</f>
      </c>
      <c r="K33" s="14" t="str">
        <f>B27</f>
        <v>EXEMPT</v>
      </c>
      <c r="L33" s="15">
        <v>1</v>
      </c>
    </row>
    <row r="34" spans="1:12" ht="18.75">
      <c r="A34" s="13">
        <v>5</v>
      </c>
      <c r="B34" s="14" t="str">
        <f>K29</f>
        <v>MONTELIMAR TT 7</v>
      </c>
      <c r="C34" s="14">
        <f>IF(F34="","",IF(F34&gt;G34,1,IF(F34=G34,"",IF(F34&lt;G34,""))))</f>
      </c>
      <c r="D34" s="14">
        <f>IF(F34="","",IF(F34&gt;G34,"",IF(F34=G34,1,IF(F34&lt;G34,""))))</f>
      </c>
      <c r="E34" s="14">
        <f>IF(F34="","",IF(F34&gt;G34,"",IF(F34=G34,"",IF(F34&lt;G34,1))))</f>
      </c>
      <c r="F34" s="40"/>
      <c r="G34" s="40">
        <f>IF(F34="","",(20-F34))</f>
      </c>
      <c r="H34" s="14">
        <f>IF(G34="","",IF(G34&gt;F34,1,IF(G34=F34,"",IF(G34&lt;F34,""))))</f>
      </c>
      <c r="I34" s="14">
        <f>IF(G34="","",IF(G34&gt;F34,"",IF(G34=F34,1,IF(G34&lt;F34,""))))</f>
      </c>
      <c r="J34" s="14">
        <f>IF(G34="","",IF(G34&gt;F34,"",IF(G34=F34,"",IF(G34&lt;F34,1))))</f>
      </c>
      <c r="K34" s="14" t="str">
        <f>K30</f>
        <v> ANNONAY TTBA 5</v>
      </c>
      <c r="L34" s="15">
        <v>6</v>
      </c>
    </row>
    <row r="35" spans="1:12" ht="18.75">
      <c r="A35" s="13">
        <v>4</v>
      </c>
      <c r="B35" s="14" t="str">
        <f>K27</f>
        <v> ROMANS AS PTT 6</v>
      </c>
      <c r="C35" s="14">
        <f>IF(F35="","",IF(F35&gt;G35,1,IF(F35=G35,"",IF(F35&lt;G35,""))))</f>
      </c>
      <c r="D35" s="14">
        <f>IF(F35="","",IF(F35&gt;G35,"",IF(F35=G35,1,IF(F35&lt;G35,""))))</f>
      </c>
      <c r="E35" s="14">
        <f>IF(F35="","",IF(F35&gt;G35,"",IF(F35=G35,"",IF(F35&lt;G35,1))))</f>
      </c>
      <c r="F35" s="40"/>
      <c r="G35" s="40">
        <f>IF(F35="","",(20-F35))</f>
      </c>
      <c r="H35" s="14">
        <f>IF(G35="","",IF(G35&gt;F35,1,IF(G35=F35,"",IF(G35&lt;F35,""))))</f>
      </c>
      <c r="I35" s="14">
        <f>IF(G35="","",IF(G35&gt;F35,"",IF(G35=F35,1,IF(G35&lt;F35,""))))</f>
      </c>
      <c r="J35" s="14">
        <f>IF(G35="","",IF(G35&gt;F35,"",IF(G35=F35,"",IF(G35&lt;F35,1))))</f>
      </c>
      <c r="K35" s="14" t="str">
        <f>B29</f>
        <v>TT POUZINOIS 8</v>
      </c>
      <c r="L35" s="15">
        <v>7</v>
      </c>
    </row>
    <row r="36" spans="1:12" ht="19.5" thickBot="1">
      <c r="A36" s="24">
        <v>2</v>
      </c>
      <c r="B36" s="25" t="str">
        <f>B28</f>
        <v> LA VOULTE LIVR. 4</v>
      </c>
      <c r="C36" s="25">
        <f>IF(F36="","",IF(F36&gt;G36,1,IF(F36=G36,"",IF(F36&lt;G36,""))))</f>
      </c>
      <c r="D36" s="25">
        <f>IF(F36="","",IF(F36&gt;G36,"",IF(F36=G36,1,IF(F36&lt;G36,""))))</f>
      </c>
      <c r="E36" s="25">
        <f>IF(F36="","",IF(F36&gt;G36,"",IF(F36=G36,"",IF(F36&lt;G36,1))))</f>
      </c>
      <c r="F36" s="41"/>
      <c r="G36" s="41">
        <f>IF(F36="","",(20-F36))</f>
      </c>
      <c r="H36" s="25">
        <f>IF(G36="","",IF(G36&gt;F36,1,IF(G36=F36,"",IF(G36&lt;F36,""))))</f>
      </c>
      <c r="I36" s="25">
        <f>IF(G36="","",IF(G36&gt;F36,"",IF(G36=F36,1,IF(G36&lt;F36,""))))</f>
      </c>
      <c r="J36" s="25">
        <f>IF(G36="","",IF(G36&gt;F36,"",IF(G36=F36,"",IF(G36&lt;F36,1))))</f>
      </c>
      <c r="K36" s="25" t="str">
        <f>B30</f>
        <v>LE TEIL OASIS 4</v>
      </c>
      <c r="L36" s="26">
        <v>8</v>
      </c>
    </row>
    <row r="37" spans="1:12" ht="19.5" thickBot="1">
      <c r="A37" s="34"/>
      <c r="K37" s="10"/>
      <c r="L37" s="34"/>
    </row>
    <row r="38" spans="1:12" ht="18.75">
      <c r="A38" s="94" t="s">
        <v>6</v>
      </c>
      <c r="B38" s="95"/>
      <c r="C38" s="12" t="s">
        <v>19</v>
      </c>
      <c r="D38" s="12" t="s">
        <v>20</v>
      </c>
      <c r="E38" s="12" t="s">
        <v>21</v>
      </c>
      <c r="F38" s="96" t="s">
        <v>41</v>
      </c>
      <c r="G38" s="97"/>
      <c r="H38" s="12" t="s">
        <v>19</v>
      </c>
      <c r="I38" s="12" t="s">
        <v>20</v>
      </c>
      <c r="J38" s="12" t="s">
        <v>21</v>
      </c>
      <c r="K38" s="105">
        <f>Poule!D48</f>
        <v>42714</v>
      </c>
      <c r="L38" s="106"/>
    </row>
    <row r="39" spans="1:12" ht="18.75">
      <c r="A39" s="13">
        <v>1</v>
      </c>
      <c r="B39" s="14" t="str">
        <f>K33</f>
        <v>EXEMPT</v>
      </c>
      <c r="C39" s="14">
        <f>IF(F39="","",IF(F39&gt;G39,1,IF(F39=G39,"",IF(F39&lt;G39,""))))</f>
      </c>
      <c r="D39" s="14">
        <f>IF(F39="","",IF(F39&gt;G39,"",IF(F39=G39,1,IF(F39&lt;G39,""))))</f>
      </c>
      <c r="E39" s="14">
        <f>IF(F39="","",IF(F39&gt;G39,"",IF(F39=G39,"",IF(F39&lt;G39,1))))</f>
      </c>
      <c r="F39" s="40"/>
      <c r="G39" s="40">
        <f>IF(F39="","",(20-F39))</f>
      </c>
      <c r="H39" s="14">
        <f>IF(G39="","",IF(G39&gt;F39,1,IF(G39=F39,"",IF(G39&lt;F39,""))))</f>
      </c>
      <c r="I39" s="14">
        <f>IF(G39="","",IF(G39&gt;F39,"",IF(G39=F39,1,IF(G39&lt;F39,""))))</f>
      </c>
      <c r="J39" s="14">
        <f>IF(G39="","",IF(G39&gt;F39,"",IF(G39=F39,"",IF(G39&lt;F39,1))))</f>
      </c>
      <c r="K39" s="14" t="str">
        <f>B36</f>
        <v> LA VOULTE LIVR. 4</v>
      </c>
      <c r="L39" s="15">
        <v>2</v>
      </c>
    </row>
    <row r="40" spans="1:12" ht="18.75">
      <c r="A40" s="13">
        <v>6</v>
      </c>
      <c r="B40" s="14" t="str">
        <f>K34</f>
        <v> ANNONAY TTBA 5</v>
      </c>
      <c r="C40" s="14">
        <f>IF(F40="","",IF(F40&gt;G40,1,IF(F40=G40,"",IF(F40&lt;G40,""))))</f>
      </c>
      <c r="D40" s="14">
        <f>IF(F40="","",IF(F40&gt;G40,"",IF(F40=G40,1,IF(F40&lt;G40,""))))</f>
      </c>
      <c r="E40" s="14">
        <f>IF(F40="","",IF(F40&gt;G40,"",IF(F40=G40,"",IF(F40&lt;G40,1))))</f>
      </c>
      <c r="F40" s="40"/>
      <c r="G40" s="40">
        <f>IF(F40="","",(20-F40))</f>
      </c>
      <c r="H40" s="14">
        <f>IF(G40="","",IF(G40&gt;F40,1,IF(G40=F40,"",IF(G40&lt;F40,""))))</f>
      </c>
      <c r="I40" s="14">
        <f>IF(G40="","",IF(G40&gt;F40,"",IF(G40=F40,1,IF(G40&lt;F40,""))))</f>
      </c>
      <c r="J40" s="14">
        <f>IF(G40="","",IF(G40&gt;F40,"",IF(G40=F40,"",IF(G40&lt;F40,1))))</f>
      </c>
      <c r="K40" s="14" t="str">
        <f>B35</f>
        <v> ROMANS AS PTT 6</v>
      </c>
      <c r="L40" s="15">
        <v>4</v>
      </c>
    </row>
    <row r="41" spans="1:12" ht="18.75">
      <c r="A41" s="13">
        <v>7</v>
      </c>
      <c r="B41" s="14" t="str">
        <f>K35</f>
        <v>TT POUZINOIS 8</v>
      </c>
      <c r="C41" s="14">
        <f>IF(F41="","",IF(F41&gt;G41,1,IF(F41=G41,"",IF(F41&lt;G41,""))))</f>
      </c>
      <c r="D41" s="14">
        <f>IF(F41="","",IF(F41&gt;G41,"",IF(F41=G41,1,IF(F41&lt;G41,""))))</f>
      </c>
      <c r="E41" s="14">
        <f>IF(F41="","",IF(F41&gt;G41,"",IF(F41=G41,"",IF(F41&lt;G41,1))))</f>
      </c>
      <c r="F41" s="40"/>
      <c r="G41" s="40">
        <f>IF(F41="","",(20-F41))</f>
      </c>
      <c r="H41" s="14">
        <f>IF(G41="","",IF(G41&gt;F41,1,IF(G41=F41,"",IF(G41&lt;F41,""))))</f>
      </c>
      <c r="I41" s="14">
        <f>IF(G41="","",IF(G41&gt;F41,"",IF(G41=F41,1,IF(G41&lt;F41,""))))</f>
      </c>
      <c r="J41" s="14">
        <f>IF(G41="","",IF(G41&gt;F41,"",IF(G41=F41,"",IF(G41&lt;F41,1))))</f>
      </c>
      <c r="K41" s="14" t="str">
        <f>B33</f>
        <v> AUBENAS-VALS TT 6</v>
      </c>
      <c r="L41" s="15">
        <v>3</v>
      </c>
    </row>
    <row r="42" spans="1:12" ht="19.5" thickBot="1">
      <c r="A42" s="24">
        <v>8</v>
      </c>
      <c r="B42" s="25" t="str">
        <f>K36</f>
        <v>LE TEIL OASIS 4</v>
      </c>
      <c r="C42" s="25">
        <f>IF(F42="","",IF(F42&gt;G42,1,IF(F42=G42,"",IF(F42&lt;G42,""))))</f>
      </c>
      <c r="D42" s="25">
        <f>IF(F42="","",IF(F42&gt;G42,"",IF(F42=G42,1,IF(F42&lt;G42,""))))</f>
      </c>
      <c r="E42" s="25">
        <f>IF(F42="","",IF(F42&gt;G42,"",IF(F42=G42,"",IF(F42&lt;G42,1))))</f>
      </c>
      <c r="F42" s="41"/>
      <c r="G42" s="41">
        <f>IF(F42="","",(20-F42))</f>
      </c>
      <c r="H42" s="25">
        <f>IF(G42="","",IF(G42&gt;F42,1,IF(G42=F42,"",IF(G42&lt;F42,""))))</f>
      </c>
      <c r="I42" s="25">
        <f>IF(G42="","",IF(G42&gt;F42,"",IF(G42=F42,1,IF(G42&lt;F42,""))))</f>
      </c>
      <c r="J42" s="25">
        <f>IF(G42="","",IF(G42&gt;F42,"",IF(G42=F42,"",IF(G42&lt;F42,1))))</f>
      </c>
      <c r="K42" s="25" t="str">
        <f>B34</f>
        <v>MONTELIMAR TT 7</v>
      </c>
      <c r="L42" s="26">
        <v>5</v>
      </c>
    </row>
  </sheetData>
  <sheetProtection/>
  <mergeCells count="29">
    <mergeCell ref="O19:T19"/>
    <mergeCell ref="A20:B20"/>
    <mergeCell ref="F20:G20"/>
    <mergeCell ref="K20:L20"/>
    <mergeCell ref="A38:B38"/>
    <mergeCell ref="F38:G38"/>
    <mergeCell ref="K38:L38"/>
    <mergeCell ref="A26:B26"/>
    <mergeCell ref="F26:G26"/>
    <mergeCell ref="K26:L26"/>
    <mergeCell ref="A32:B32"/>
    <mergeCell ref="A8:B8"/>
    <mergeCell ref="F8:G8"/>
    <mergeCell ref="K8:L8"/>
    <mergeCell ref="A14:B14"/>
    <mergeCell ref="F14:G14"/>
    <mergeCell ref="K14:L14"/>
    <mergeCell ref="F32:G32"/>
    <mergeCell ref="K32:L32"/>
    <mergeCell ref="O22:AA22"/>
    <mergeCell ref="A1:L1"/>
    <mergeCell ref="A2:B2"/>
    <mergeCell ref="F2:G2"/>
    <mergeCell ref="K2:L2"/>
    <mergeCell ref="N3:N4"/>
    <mergeCell ref="O3:O4"/>
    <mergeCell ref="P3:P4"/>
    <mergeCell ref="Q3:U3"/>
    <mergeCell ref="V3:X3"/>
  </mergeCells>
  <conditionalFormatting sqref="C2:E65536">
    <cfRule type="cellIs" priority="6" dxfId="5" operator="equal" stopIfTrue="1">
      <formula>"PORT * "</formula>
    </cfRule>
  </conditionalFormatting>
  <conditionalFormatting sqref="F2 F7:F8 F13:F14 F19:F65536">
    <cfRule type="cellIs" priority="5" dxfId="4" operator="greaterThan" stopIfTrue="1">
      <formula>20</formula>
    </cfRule>
  </conditionalFormatting>
  <conditionalFormatting sqref="B9:B13 B15:B19 B21:B25 B27:B31 B33:B37 B39:B65536 B3:B7">
    <cfRule type="cellIs" priority="4" dxfId="0" operator="equal" stopIfTrue="1">
      <formula>"PORT ST PERE 1"</formula>
    </cfRule>
  </conditionalFormatting>
  <conditionalFormatting sqref="K2:K65536 O1:O65536">
    <cfRule type="cellIs" priority="3" dxfId="0" operator="equal" stopIfTrue="1">
      <formula>"PORT ST PERE 1"</formula>
    </cfRule>
  </conditionalFormatting>
  <conditionalFormatting sqref="O3:O12">
    <cfRule type="cellIs" priority="2" dxfId="0" operator="equal" stopIfTrue="1">
      <formula>"PORT ST PERE 1"</formula>
    </cfRule>
  </conditionalFormatting>
  <conditionalFormatting sqref="O22">
    <cfRule type="cellIs" priority="1" dxfId="0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300" verticalDpi="300" orientation="landscape" paperSize="9" scale="62" r:id="rId1"/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A42"/>
  <sheetViews>
    <sheetView showGridLines="0" zoomScale="75" zoomScaleNormal="75" zoomScalePageLayoutView="0" workbookViewId="0" topLeftCell="B1">
      <selection activeCell="O15" sqref="O15"/>
    </sheetView>
  </sheetViews>
  <sheetFormatPr defaultColWidth="11.421875" defaultRowHeight="12.75"/>
  <cols>
    <col min="1" max="1" width="2.7109375" style="10" bestFit="1" customWidth="1"/>
    <col min="2" max="2" width="33.28125" style="10" bestFit="1" customWidth="1"/>
    <col min="3" max="3" width="3.421875" style="10" bestFit="1" customWidth="1"/>
    <col min="4" max="4" width="3.28125" style="10" bestFit="1" customWidth="1"/>
    <col min="5" max="5" width="3.00390625" style="10" bestFit="1" customWidth="1"/>
    <col min="6" max="7" width="4.7109375" style="10" customWidth="1"/>
    <col min="8" max="8" width="3.421875" style="10" bestFit="1" customWidth="1"/>
    <col min="9" max="9" width="3.28125" style="10" bestFit="1" customWidth="1"/>
    <col min="10" max="10" width="3.00390625" style="10" bestFit="1" customWidth="1"/>
    <col min="11" max="11" width="33.28125" style="28" bestFit="1" customWidth="1"/>
    <col min="12" max="12" width="2.7109375" style="10" bestFit="1" customWidth="1"/>
    <col min="13" max="13" width="4.7109375" style="10" customWidth="1"/>
    <col min="14" max="14" width="7.28125" style="10" bestFit="1" customWidth="1"/>
    <col min="15" max="15" width="33.28125" style="10" bestFit="1" customWidth="1"/>
    <col min="16" max="16" width="8.57421875" style="11" bestFit="1" customWidth="1"/>
    <col min="17" max="17" width="8.00390625" style="10" bestFit="1" customWidth="1"/>
    <col min="18" max="18" width="10.140625" style="10" bestFit="1" customWidth="1"/>
    <col min="19" max="19" width="6.57421875" style="10" bestFit="1" customWidth="1"/>
    <col min="20" max="20" width="9.421875" style="10" bestFit="1" customWidth="1"/>
    <col min="21" max="21" width="6.421875" style="10" bestFit="1" customWidth="1"/>
    <col min="22" max="22" width="7.00390625" style="10" bestFit="1" customWidth="1"/>
    <col min="23" max="23" width="9.421875" style="10" bestFit="1" customWidth="1"/>
    <col min="24" max="24" width="8.421875" style="10" bestFit="1" customWidth="1"/>
    <col min="25" max="16384" width="11.421875" style="10" customWidth="1"/>
  </cols>
  <sheetData>
    <row r="1" spans="1:12" ht="30" customHeight="1" thickBot="1">
      <c r="A1" s="104" t="str">
        <f>Poule!B1</f>
        <v>Prérégionale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8" customHeight="1" thickBot="1">
      <c r="A2" s="94" t="s">
        <v>0</v>
      </c>
      <c r="B2" s="95"/>
      <c r="C2" s="12" t="s">
        <v>19</v>
      </c>
      <c r="D2" s="12" t="s">
        <v>20</v>
      </c>
      <c r="E2" s="12" t="s">
        <v>21</v>
      </c>
      <c r="F2" s="96" t="s">
        <v>41</v>
      </c>
      <c r="G2" s="97"/>
      <c r="H2" s="12" t="s">
        <v>19</v>
      </c>
      <c r="I2" s="12" t="s">
        <v>20</v>
      </c>
      <c r="J2" s="12" t="s">
        <v>21</v>
      </c>
      <c r="K2" s="105">
        <f>Poule!D42</f>
        <v>42630</v>
      </c>
      <c r="L2" s="106"/>
    </row>
    <row r="3" spans="1:24" ht="18" customHeight="1">
      <c r="A3" s="13">
        <v>1</v>
      </c>
      <c r="B3" s="14" t="str">
        <f>IF($A3="","",INDEX(Club,MATCH($A3,No,1)))</f>
        <v> TT POUZINOIS 2</v>
      </c>
      <c r="C3" s="14">
        <v>1</v>
      </c>
      <c r="D3" s="14"/>
      <c r="E3" s="14"/>
      <c r="F3" s="8">
        <v>11</v>
      </c>
      <c r="G3" s="8">
        <v>3</v>
      </c>
      <c r="H3" s="14"/>
      <c r="I3" s="14"/>
      <c r="J3" s="14">
        <v>1</v>
      </c>
      <c r="K3" s="14" t="str">
        <f>IF($L3="","",INDEX(Club,MATCH($L3,No,1)))</f>
        <v> PPC DIEULEFIT 1</v>
      </c>
      <c r="L3" s="15">
        <v>8</v>
      </c>
      <c r="N3" s="100" t="s">
        <v>8</v>
      </c>
      <c r="O3" s="102" t="s">
        <v>9</v>
      </c>
      <c r="P3" s="102" t="s">
        <v>10</v>
      </c>
      <c r="Q3" s="98" t="s">
        <v>7</v>
      </c>
      <c r="R3" s="98"/>
      <c r="S3" s="98"/>
      <c r="T3" s="98"/>
      <c r="U3" s="98"/>
      <c r="V3" s="98" t="s">
        <v>10</v>
      </c>
      <c r="W3" s="98"/>
      <c r="X3" s="99"/>
    </row>
    <row r="4" spans="1:24" ht="18.75">
      <c r="A4" s="13">
        <v>2</v>
      </c>
      <c r="B4" s="14" t="str">
        <f>IF($A4="","",INDEX(Club,MATCH($A4,No,1)))</f>
        <v> ANNONAY TTBA 1</v>
      </c>
      <c r="C4" s="14">
        <v>1</v>
      </c>
      <c r="D4" s="14"/>
      <c r="E4" s="14"/>
      <c r="F4" s="8">
        <v>14</v>
      </c>
      <c r="G4" s="8">
        <v>0</v>
      </c>
      <c r="H4" s="14"/>
      <c r="I4" s="14"/>
      <c r="J4" s="14">
        <v>1</v>
      </c>
      <c r="K4" s="14" t="str">
        <f>IF($L4="","",INDEX(Club,MATCH($L4,No,1)))</f>
        <v> LE CHEYLARD TT 2</v>
      </c>
      <c r="L4" s="15">
        <v>7</v>
      </c>
      <c r="N4" s="101"/>
      <c r="O4" s="103"/>
      <c r="P4" s="103"/>
      <c r="Q4" s="16" t="s">
        <v>11</v>
      </c>
      <c r="R4" s="16" t="s">
        <v>12</v>
      </c>
      <c r="S4" s="17" t="s">
        <v>13</v>
      </c>
      <c r="T4" s="17" t="s">
        <v>14</v>
      </c>
      <c r="U4" s="17" t="s">
        <v>18</v>
      </c>
      <c r="V4" s="16" t="s">
        <v>15</v>
      </c>
      <c r="W4" s="16" t="s">
        <v>16</v>
      </c>
      <c r="X4" s="18" t="s">
        <v>17</v>
      </c>
    </row>
    <row r="5" spans="1:24" ht="18.75">
      <c r="A5" s="13">
        <v>3</v>
      </c>
      <c r="B5" s="14" t="str">
        <f>IF($A5="","",INDEX(Club,MATCH($A5,No,1)))</f>
        <v> T.T.TRICASTIN 3  à 16 h</v>
      </c>
      <c r="C5" s="14"/>
      <c r="D5" s="14">
        <v>1</v>
      </c>
      <c r="E5" s="14"/>
      <c r="F5" s="8">
        <v>7</v>
      </c>
      <c r="G5" s="8">
        <v>7</v>
      </c>
      <c r="H5" s="14"/>
      <c r="I5" s="14">
        <v>1</v>
      </c>
      <c r="J5" s="14"/>
      <c r="K5" s="14" t="str">
        <f>IF($L5="","",INDEX(Club,MATCH($L5,No,1)))</f>
        <v> LA VOULTE LIVR. 2</v>
      </c>
      <c r="L5" s="15">
        <v>6</v>
      </c>
      <c r="N5" s="19">
        <v>1</v>
      </c>
      <c r="O5" s="20" t="s">
        <v>149</v>
      </c>
      <c r="P5" s="21">
        <v>15</v>
      </c>
      <c r="Q5" s="22">
        <v>5</v>
      </c>
      <c r="R5" s="22">
        <v>5</v>
      </c>
      <c r="S5" s="22">
        <f>SUMIF(Club_B,O5,Nul_D)+SUMIF(Club_K,O5,Nul_I)</f>
        <v>0</v>
      </c>
      <c r="T5" s="22">
        <f>SUMIF(Club_B,O5,Perdu_E)+SUMIF(Club_K,O5,Perdu_J)</f>
        <v>0</v>
      </c>
      <c r="U5" s="22">
        <v>0</v>
      </c>
      <c r="V5" s="22">
        <v>52</v>
      </c>
      <c r="W5" s="22">
        <v>18</v>
      </c>
      <c r="X5" s="23">
        <f>V5/W5</f>
        <v>2.888888888888889</v>
      </c>
    </row>
    <row r="6" spans="1:24" ht="19.5" thickBot="1">
      <c r="A6" s="24">
        <v>4</v>
      </c>
      <c r="B6" s="25" t="str">
        <f>IF($A6="","",INDEX(Club,MATCH($A6,No,1)))</f>
        <v> VALENCE BTT 3</v>
      </c>
      <c r="C6" s="25">
        <v>1</v>
      </c>
      <c r="D6" s="25"/>
      <c r="E6" s="25"/>
      <c r="F6" s="9">
        <v>8</v>
      </c>
      <c r="G6" s="9">
        <v>6</v>
      </c>
      <c r="H6" s="25"/>
      <c r="I6" s="25"/>
      <c r="J6" s="25">
        <v>1</v>
      </c>
      <c r="K6" s="25" t="str">
        <f>IF($L6="","",INDEX(Club,MATCH($L6,No,1)))</f>
        <v> VALENCE BTT 4</v>
      </c>
      <c r="L6" s="26">
        <v>5</v>
      </c>
      <c r="N6" s="19">
        <v>1</v>
      </c>
      <c r="O6" s="20" t="s">
        <v>150</v>
      </c>
      <c r="P6" s="21">
        <v>15</v>
      </c>
      <c r="Q6" s="22">
        <v>5</v>
      </c>
      <c r="R6" s="22">
        <v>5</v>
      </c>
      <c r="S6" s="22">
        <f>SUMIF(Club_B,O6,Nul_D)+SUMIF(Club_K,O6,Nul_I)</f>
        <v>0</v>
      </c>
      <c r="T6" s="22">
        <f>SUMIF(Club_B,O6,Perdu_E)+SUMIF(Club_K,O6,Perdu_J)</f>
        <v>0</v>
      </c>
      <c r="U6" s="22">
        <v>0</v>
      </c>
      <c r="V6" s="22">
        <v>48</v>
      </c>
      <c r="W6" s="22">
        <v>22</v>
      </c>
      <c r="X6" s="23">
        <f>V6/W6</f>
        <v>2.1818181818181817</v>
      </c>
    </row>
    <row r="7" spans="1:24" ht="19.5" thickBot="1">
      <c r="A7" s="27"/>
      <c r="L7" s="27"/>
      <c r="N7" s="19">
        <v>3</v>
      </c>
      <c r="O7" s="20" t="s">
        <v>151</v>
      </c>
      <c r="P7" s="21">
        <v>13</v>
      </c>
      <c r="Q7" s="22">
        <v>5</v>
      </c>
      <c r="R7" s="22">
        <v>4</v>
      </c>
      <c r="S7" s="22">
        <f>SUMIF(Club_B,O7,Nul_D)+SUMIF(Club_K,O7,Nul_I)</f>
        <v>0</v>
      </c>
      <c r="T7" s="22">
        <v>1</v>
      </c>
      <c r="U7" s="22">
        <v>0</v>
      </c>
      <c r="V7" s="22">
        <v>37</v>
      </c>
      <c r="W7" s="22">
        <v>33</v>
      </c>
      <c r="X7" s="23">
        <f>V7/W7</f>
        <v>1.121212121212121</v>
      </c>
    </row>
    <row r="8" spans="1:24" ht="18.75">
      <c r="A8" s="94" t="s">
        <v>1</v>
      </c>
      <c r="B8" s="95"/>
      <c r="C8" s="12" t="s">
        <v>19</v>
      </c>
      <c r="D8" s="12" t="s">
        <v>20</v>
      </c>
      <c r="E8" s="12" t="s">
        <v>21</v>
      </c>
      <c r="F8" s="96" t="s">
        <v>41</v>
      </c>
      <c r="G8" s="97"/>
      <c r="H8" s="12" t="s">
        <v>19</v>
      </c>
      <c r="I8" s="12" t="s">
        <v>20</v>
      </c>
      <c r="J8" s="12" t="s">
        <v>21</v>
      </c>
      <c r="K8" s="105">
        <f>Poule!D43</f>
        <v>42644</v>
      </c>
      <c r="L8" s="106"/>
      <c r="N8" s="19">
        <v>4</v>
      </c>
      <c r="O8" s="20" t="str">
        <f>Poule!B9</f>
        <v> LE CHEYLARD TT 2</v>
      </c>
      <c r="P8" s="21">
        <v>10</v>
      </c>
      <c r="Q8" s="22">
        <v>5</v>
      </c>
      <c r="R8" s="22">
        <f>SUMIF(Club_B,O8,Gagne_C)+SUMIF(Club_K,O8,Gagne_H)</f>
        <v>2</v>
      </c>
      <c r="S8" s="22">
        <v>1</v>
      </c>
      <c r="T8" s="22">
        <f>SUMIF(Club_B,O8,Perdu_E)+SUMIF(Club_K,O8,Perdu_J)</f>
        <v>2</v>
      </c>
      <c r="U8" s="22">
        <v>0</v>
      </c>
      <c r="V8" s="22">
        <v>30</v>
      </c>
      <c r="W8" s="22">
        <f>SUMIF(Club_B,O8,Score_G)+SUMIF(Club_K,O8,Score_F)</f>
        <v>40</v>
      </c>
      <c r="X8" s="23">
        <f>V8/W8</f>
        <v>0.75</v>
      </c>
    </row>
    <row r="9" spans="1:24" ht="18.75">
      <c r="A9" s="13">
        <v>7</v>
      </c>
      <c r="B9" s="14" t="str">
        <f>IF($A9="","",INDEX(Club,MATCH($A9,No,1)))</f>
        <v> LE CHEYLARD TT 2</v>
      </c>
      <c r="C9" s="14"/>
      <c r="D9" s="14"/>
      <c r="E9" s="14">
        <v>1</v>
      </c>
      <c r="F9" s="8">
        <v>5</v>
      </c>
      <c r="G9" s="8">
        <v>9</v>
      </c>
      <c r="H9" s="14">
        <v>1</v>
      </c>
      <c r="I9" s="14"/>
      <c r="J9" s="14"/>
      <c r="K9" s="14" t="str">
        <f>IF($L9="","",INDEX(Club,MATCH($L9,No,1)))</f>
        <v> TT POUZINOIS 2</v>
      </c>
      <c r="L9" s="15">
        <v>1</v>
      </c>
      <c r="N9" s="19">
        <v>5</v>
      </c>
      <c r="O9" s="20" t="s">
        <v>152</v>
      </c>
      <c r="P9" s="21">
        <v>9</v>
      </c>
      <c r="Q9" s="22">
        <v>5</v>
      </c>
      <c r="R9" s="22">
        <v>1</v>
      </c>
      <c r="S9" s="22">
        <v>2</v>
      </c>
      <c r="T9" s="22">
        <v>2</v>
      </c>
      <c r="U9" s="22">
        <v>0</v>
      </c>
      <c r="V9" s="22">
        <v>32</v>
      </c>
      <c r="W9" s="22">
        <v>38</v>
      </c>
      <c r="X9" s="23">
        <f>V9/W9</f>
        <v>0.8421052631578947</v>
      </c>
    </row>
    <row r="10" spans="1:24" ht="18" customHeight="1">
      <c r="A10" s="13">
        <v>6</v>
      </c>
      <c r="B10" s="14" t="str">
        <f>IF($A10="","",INDEX(Club,MATCH($A10,No,1)))</f>
        <v> LA VOULTE LIVR. 2</v>
      </c>
      <c r="C10" s="14"/>
      <c r="D10" s="14"/>
      <c r="E10" s="14">
        <v>1</v>
      </c>
      <c r="F10" s="8">
        <v>6</v>
      </c>
      <c r="G10" s="8">
        <v>8</v>
      </c>
      <c r="H10" s="14">
        <v>1</v>
      </c>
      <c r="I10" s="14"/>
      <c r="J10" s="14"/>
      <c r="K10" s="14" t="str">
        <f>IF($L10="","",INDEX(Club,MATCH($L10,No,1)))</f>
        <v> ANNONAY TTBA 1</v>
      </c>
      <c r="L10" s="15">
        <v>2</v>
      </c>
      <c r="N10" s="19">
        <v>6</v>
      </c>
      <c r="O10" s="20" t="str">
        <f>Poule!B8</f>
        <v> LA VOULTE LIVR. 2</v>
      </c>
      <c r="P10" s="21">
        <f>(R10*3)+(S10*2)+(T10*1)-U10</f>
        <v>8</v>
      </c>
      <c r="Q10" s="22">
        <f>SUM(R10:U10)</f>
        <v>5</v>
      </c>
      <c r="R10" s="22">
        <f>SUMIF(Club_B,O10,Gagne_C)+SUMIF(Club_K,O10,Gagne_H)</f>
        <v>0</v>
      </c>
      <c r="S10" s="22">
        <f>SUMIF(Club_B,O10,Nul_D)+SUMIF(Club_K,O10,Nul_I)</f>
        <v>3</v>
      </c>
      <c r="T10" s="22">
        <f>SUMIF(Club_B,O10,Perdu_E)+SUMIF(Club_K,O10,Perdu_J)</f>
        <v>2</v>
      </c>
      <c r="U10" s="22">
        <v>0</v>
      </c>
      <c r="V10" s="22">
        <f>SUMIF(Club_B,O10,Score_F)+SUMIF(Club_K,O10,Score_G)</f>
        <v>32</v>
      </c>
      <c r="W10" s="22">
        <f>SUMIF(Club_B,O10,Score_G)+SUMIF(Club_K,O10,Score_F)</f>
        <v>38</v>
      </c>
      <c r="X10" s="23">
        <f>V10/W10</f>
        <v>0.8421052631578947</v>
      </c>
    </row>
    <row r="11" spans="1:24" ht="18.75">
      <c r="A11" s="13">
        <v>5</v>
      </c>
      <c r="B11" s="14" t="str">
        <f>IF($A11="","",INDEX(Club,MATCH($A11,No,1)))</f>
        <v> VALENCE BTT 4</v>
      </c>
      <c r="C11" s="14"/>
      <c r="D11" s="14">
        <v>1</v>
      </c>
      <c r="E11" s="14"/>
      <c r="F11" s="8">
        <v>7</v>
      </c>
      <c r="G11" s="8">
        <v>7</v>
      </c>
      <c r="H11" s="14"/>
      <c r="I11" s="14">
        <v>1</v>
      </c>
      <c r="J11" s="14"/>
      <c r="K11" s="14" t="str">
        <f>IF($L11="","",INDEX(Club,MATCH($L11,No,1)))</f>
        <v> T.T.TRICASTIN 3  à 16 h</v>
      </c>
      <c r="L11" s="15">
        <v>3</v>
      </c>
      <c r="N11" s="19">
        <v>7</v>
      </c>
      <c r="O11" s="20" t="str">
        <f>Poule!B7</f>
        <v> VALENCE BTT 4</v>
      </c>
      <c r="P11" s="21">
        <f>(R11*3)+(S11*2)+(T11*1)-U11</f>
        <v>6</v>
      </c>
      <c r="Q11" s="22">
        <f>SUM(R11:U11)</f>
        <v>5</v>
      </c>
      <c r="R11" s="22">
        <f>SUMIF(Club_B,O11,Gagne_C)+SUMIF(Club_K,O11,Gagne_H)</f>
        <v>0</v>
      </c>
      <c r="S11" s="22">
        <f>SUMIF(Club_B,O11,Nul_D)+SUMIF(Club_K,O11,Nul_I)</f>
        <v>1</v>
      </c>
      <c r="T11" s="22">
        <f>SUMIF(Club_B,O11,Perdu_E)+SUMIF(Club_K,O11,Perdu_J)</f>
        <v>4</v>
      </c>
      <c r="U11" s="22">
        <v>0</v>
      </c>
      <c r="V11" s="22">
        <f>SUMIF(Club_B,O11,Score_F)+SUMIF(Club_K,O11,Score_G)</f>
        <v>26</v>
      </c>
      <c r="W11" s="22">
        <f>SUMIF(Club_B,O11,Score_G)+SUMIF(Club_K,O11,Score_F)</f>
        <v>44</v>
      </c>
      <c r="X11" s="23">
        <f>V11/W11</f>
        <v>0.5909090909090909</v>
      </c>
    </row>
    <row r="12" spans="1:24" ht="19.5" thickBot="1">
      <c r="A12" s="24">
        <v>8</v>
      </c>
      <c r="B12" s="25" t="str">
        <f>IF($A12="","",INDEX(Club,MATCH($A12,No,1)))</f>
        <v> PPC DIEULEFIT 1</v>
      </c>
      <c r="C12" s="25"/>
      <c r="D12" s="25"/>
      <c r="E12" s="25">
        <v>1</v>
      </c>
      <c r="F12" s="9">
        <v>4</v>
      </c>
      <c r="G12" s="9">
        <v>10</v>
      </c>
      <c r="H12" s="25">
        <v>1</v>
      </c>
      <c r="I12" s="25"/>
      <c r="J12" s="25"/>
      <c r="K12" s="25" t="str">
        <f>IF($L12="","",INDEX(Club,MATCH($L12,No,1)))</f>
        <v> VALENCE BTT 3</v>
      </c>
      <c r="L12" s="26">
        <v>4</v>
      </c>
      <c r="N12" s="29">
        <v>7</v>
      </c>
      <c r="O12" s="30" t="str">
        <f>Poule!B10</f>
        <v> PPC DIEULEFIT 1</v>
      </c>
      <c r="P12" s="31">
        <f>(R12*3)+(S12*2)+(T12*1)-U12</f>
        <v>6</v>
      </c>
      <c r="Q12" s="22">
        <f>SUM(R12:U12)</f>
        <v>5</v>
      </c>
      <c r="R12" s="32">
        <f>SUMIF(Club_B,O12,Gagne_C)+SUMIF(Club_K,O12,Gagne_H)</f>
        <v>0</v>
      </c>
      <c r="S12" s="32">
        <f>SUMIF(Club_B,O12,Nul_D)+SUMIF(Club_K,O12,Nul_I)</f>
        <v>1</v>
      </c>
      <c r="T12" s="32">
        <f>SUMIF(Club_B,O12,Perdu_E)+SUMIF(Club_K,O12,Perdu_J)</f>
        <v>4</v>
      </c>
      <c r="U12" s="32">
        <v>0</v>
      </c>
      <c r="V12" s="32">
        <f>SUMIF(Club_B,O12,Score_F)+SUMIF(Club_K,O12,Score_G)</f>
        <v>23</v>
      </c>
      <c r="W12" s="32">
        <f>SUMIF(Club_B,O12,Score_G)+SUMIF(Club_K,O12,Score_F)</f>
        <v>47</v>
      </c>
      <c r="X12" s="33">
        <f>V12/W12</f>
        <v>0.48936170212765956</v>
      </c>
    </row>
    <row r="13" spans="1:24" ht="19.5" thickBot="1">
      <c r="A13" s="34"/>
      <c r="K13" s="10"/>
      <c r="L13" s="34"/>
      <c r="N13" s="35"/>
      <c r="O13" s="36"/>
      <c r="P13" s="37"/>
      <c r="Q13" s="38"/>
      <c r="R13" s="38"/>
      <c r="S13" s="38"/>
      <c r="T13" s="38"/>
      <c r="U13" s="38"/>
      <c r="V13" s="38"/>
      <c r="W13" s="38"/>
      <c r="X13" s="38"/>
    </row>
    <row r="14" spans="1:16" ht="18.75">
      <c r="A14" s="94" t="s">
        <v>2</v>
      </c>
      <c r="B14" s="95"/>
      <c r="C14" s="12" t="s">
        <v>19</v>
      </c>
      <c r="D14" s="12" t="s">
        <v>20</v>
      </c>
      <c r="E14" s="12" t="s">
        <v>21</v>
      </c>
      <c r="F14" s="96" t="s">
        <v>41</v>
      </c>
      <c r="G14" s="97"/>
      <c r="H14" s="12" t="s">
        <v>19</v>
      </c>
      <c r="I14" s="12" t="s">
        <v>20</v>
      </c>
      <c r="J14" s="12" t="s">
        <v>21</v>
      </c>
      <c r="K14" s="105">
        <f>Poule!D44</f>
        <v>42658</v>
      </c>
      <c r="L14" s="106"/>
      <c r="P14" s="37"/>
    </row>
    <row r="15" spans="1:16" ht="18.75">
      <c r="A15" s="13">
        <v>1</v>
      </c>
      <c r="B15" s="14" t="str">
        <f>IF($A15="","",INDEX(Club,MATCH($A15,No,1)))</f>
        <v> TT POUZINOIS 2</v>
      </c>
      <c r="C15" s="14">
        <v>1</v>
      </c>
      <c r="D15" s="14"/>
      <c r="E15" s="14"/>
      <c r="F15" s="8">
        <v>9</v>
      </c>
      <c r="G15" s="8">
        <v>5</v>
      </c>
      <c r="H15" s="14"/>
      <c r="I15" s="14"/>
      <c r="J15" s="14">
        <v>1</v>
      </c>
      <c r="K15" s="14" t="str">
        <f>IF($L15="","",INDEX(Club,MATCH($L15,No,1)))</f>
        <v> LA VOULTE LIVR. 2</v>
      </c>
      <c r="L15" s="15">
        <v>6</v>
      </c>
      <c r="O15" s="10" t="s">
        <v>22</v>
      </c>
      <c r="P15" s="39">
        <v>3</v>
      </c>
    </row>
    <row r="16" spans="1:16" ht="18.75">
      <c r="A16" s="13">
        <v>2</v>
      </c>
      <c r="B16" s="14" t="str">
        <f>IF($A16="","",INDEX(Club,MATCH($A16,No,1)))</f>
        <v> ANNONAY TTBA 1</v>
      </c>
      <c r="C16" s="14">
        <v>1</v>
      </c>
      <c r="D16" s="14"/>
      <c r="E16" s="14"/>
      <c r="F16" s="8">
        <v>10</v>
      </c>
      <c r="G16" s="8">
        <v>4</v>
      </c>
      <c r="H16" s="14"/>
      <c r="I16" s="14"/>
      <c r="J16" s="14">
        <v>1</v>
      </c>
      <c r="K16" s="14" t="str">
        <f>IF($L16="","",INDEX(Club,MATCH($L16,No,1)))</f>
        <v> VALENCE BTT 4</v>
      </c>
      <c r="L16" s="15">
        <v>5</v>
      </c>
      <c r="O16" s="10" t="s">
        <v>23</v>
      </c>
      <c r="P16" s="39">
        <v>2</v>
      </c>
    </row>
    <row r="17" spans="1:16" ht="18.75">
      <c r="A17" s="13">
        <v>3</v>
      </c>
      <c r="B17" s="14" t="str">
        <f>IF($A17="","",INDEX(Club,MATCH($A17,No,1)))</f>
        <v> T.T.TRICASTIN 3  à 16 h</v>
      </c>
      <c r="C17" s="14"/>
      <c r="D17" s="14"/>
      <c r="E17" s="14">
        <v>1</v>
      </c>
      <c r="F17" s="8">
        <v>4</v>
      </c>
      <c r="G17" s="8">
        <v>10</v>
      </c>
      <c r="H17" s="14">
        <v>1</v>
      </c>
      <c r="I17" s="14"/>
      <c r="J17" s="14"/>
      <c r="K17" s="14" t="str">
        <f>IF($L17="","",INDEX(Club,MATCH($L17,No,1)))</f>
        <v> VALENCE BTT 3</v>
      </c>
      <c r="L17" s="15">
        <v>4</v>
      </c>
      <c r="O17" s="10" t="s">
        <v>24</v>
      </c>
      <c r="P17" s="39">
        <v>1</v>
      </c>
    </row>
    <row r="18" spans="1:12" ht="19.5" thickBot="1">
      <c r="A18" s="24">
        <v>8</v>
      </c>
      <c r="B18" s="25" t="str">
        <f>IF($A18="","",INDEX(Club,MATCH($A18,No,1)))</f>
        <v> PPC DIEULEFIT 1</v>
      </c>
      <c r="C18" s="25"/>
      <c r="D18" s="25"/>
      <c r="E18" s="25">
        <v>1</v>
      </c>
      <c r="F18" s="9">
        <v>4</v>
      </c>
      <c r="G18" s="9">
        <v>10</v>
      </c>
      <c r="H18" s="25">
        <v>1</v>
      </c>
      <c r="I18" s="25"/>
      <c r="J18" s="25"/>
      <c r="K18" s="25" t="str">
        <f>IF($L18="","",INDEX(Club,MATCH($L18,No,1)))</f>
        <v> LE CHEYLARD TT 2</v>
      </c>
      <c r="L18" s="26">
        <v>7</v>
      </c>
    </row>
    <row r="19" spans="1:12" ht="19.5" thickBot="1">
      <c r="A19" s="34"/>
      <c r="K19" s="10"/>
      <c r="L19" s="34"/>
    </row>
    <row r="20" spans="1:12" ht="18.75">
      <c r="A20" s="94" t="s">
        <v>3</v>
      </c>
      <c r="B20" s="95"/>
      <c r="C20" s="12" t="s">
        <v>19</v>
      </c>
      <c r="D20" s="12" t="s">
        <v>20</v>
      </c>
      <c r="E20" s="12" t="s">
        <v>21</v>
      </c>
      <c r="F20" s="96" t="s">
        <v>41</v>
      </c>
      <c r="G20" s="97"/>
      <c r="H20" s="12" t="s">
        <v>19</v>
      </c>
      <c r="I20" s="12" t="s">
        <v>20</v>
      </c>
      <c r="J20" s="12" t="s">
        <v>21</v>
      </c>
      <c r="K20" s="105">
        <f>Poule!D45</f>
        <v>42679</v>
      </c>
      <c r="L20" s="106"/>
    </row>
    <row r="21" spans="1:12" ht="18.75">
      <c r="A21" s="13">
        <v>5</v>
      </c>
      <c r="B21" s="14" t="str">
        <f>IF($A21="","",INDEX(Club,MATCH($A21,No,1)))</f>
        <v> VALENCE BTT 4</v>
      </c>
      <c r="C21" s="14"/>
      <c r="D21" s="14"/>
      <c r="E21" s="14">
        <v>1</v>
      </c>
      <c r="F21" s="40">
        <v>3</v>
      </c>
      <c r="G21" s="40">
        <v>11</v>
      </c>
      <c r="H21" s="14">
        <v>1</v>
      </c>
      <c r="I21" s="14"/>
      <c r="J21" s="14"/>
      <c r="K21" s="14" t="str">
        <f>IF($L21="","",INDEX(Club,MATCH($L21,No,1)))</f>
        <v> TT POUZINOIS 2</v>
      </c>
      <c r="L21" s="15">
        <v>1</v>
      </c>
    </row>
    <row r="22" spans="1:27" ht="18.75">
      <c r="A22" s="13">
        <v>4</v>
      </c>
      <c r="B22" s="14" t="str">
        <f>IF($A22="","",INDEX(Club,MATCH($A22,No,1)))</f>
        <v> VALENCE BTT 3</v>
      </c>
      <c r="C22" s="14"/>
      <c r="D22" s="14"/>
      <c r="E22" s="14">
        <v>1</v>
      </c>
      <c r="F22" s="40">
        <v>3</v>
      </c>
      <c r="G22" s="40">
        <v>11</v>
      </c>
      <c r="H22" s="14">
        <v>1</v>
      </c>
      <c r="I22" s="14"/>
      <c r="J22" s="14"/>
      <c r="K22" s="14" t="str">
        <f>IF($L22="","",INDEX(Club,MATCH($L22,No,1)))</f>
        <v> ANNONAY TTBA 1</v>
      </c>
      <c r="L22" s="15">
        <v>2</v>
      </c>
      <c r="O22" s="93" t="s">
        <v>160</v>
      </c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</row>
    <row r="23" spans="1:12" ht="18.75">
      <c r="A23" s="13">
        <v>3</v>
      </c>
      <c r="B23" s="14" t="str">
        <f>IF($A23="","",INDEX(Club,MATCH($A23,No,1)))</f>
        <v> T.T.TRICASTIN 3  à 16 h</v>
      </c>
      <c r="C23" s="14">
        <v>1</v>
      </c>
      <c r="D23" s="14"/>
      <c r="E23" s="14"/>
      <c r="F23" s="40">
        <v>9</v>
      </c>
      <c r="G23" s="40">
        <v>5</v>
      </c>
      <c r="H23" s="14"/>
      <c r="I23" s="14"/>
      <c r="J23" s="14">
        <v>1</v>
      </c>
      <c r="K23" s="14" t="str">
        <f>IF($L23="","",INDEX(Club,MATCH($L23,No,1)))</f>
        <v> PPC DIEULEFIT 1</v>
      </c>
      <c r="L23" s="15">
        <v>8</v>
      </c>
    </row>
    <row r="24" spans="1:12" ht="19.5" thickBot="1">
      <c r="A24" s="24">
        <v>6</v>
      </c>
      <c r="B24" s="25" t="str">
        <f>IF($A24="","",INDEX(Club,MATCH($A24,No,1)))</f>
        <v> LA VOULTE LIVR. 2</v>
      </c>
      <c r="C24" s="25"/>
      <c r="D24" s="25">
        <v>1</v>
      </c>
      <c r="E24" s="25"/>
      <c r="F24" s="41">
        <v>7</v>
      </c>
      <c r="G24" s="41">
        <v>7</v>
      </c>
      <c r="H24" s="25"/>
      <c r="I24" s="25">
        <v>1</v>
      </c>
      <c r="J24" s="25"/>
      <c r="K24" s="25" t="str">
        <f>IF($L24="","",INDEX(Club,MATCH($L24,No,1)))</f>
        <v> LE CHEYLARD TT 2</v>
      </c>
      <c r="L24" s="26">
        <v>7</v>
      </c>
    </row>
    <row r="25" spans="1:12" ht="19.5" thickBot="1">
      <c r="A25" s="34"/>
      <c r="K25" s="10"/>
      <c r="L25" s="34"/>
    </row>
    <row r="26" spans="1:12" ht="18.75">
      <c r="A26" s="94" t="s">
        <v>4</v>
      </c>
      <c r="B26" s="95"/>
      <c r="C26" s="12" t="s">
        <v>19</v>
      </c>
      <c r="D26" s="12" t="s">
        <v>20</v>
      </c>
      <c r="E26" s="12" t="s">
        <v>21</v>
      </c>
      <c r="F26" s="96" t="s">
        <v>41</v>
      </c>
      <c r="G26" s="97"/>
      <c r="H26" s="12" t="s">
        <v>19</v>
      </c>
      <c r="I26" s="12" t="s">
        <v>20</v>
      </c>
      <c r="J26" s="12" t="s">
        <v>21</v>
      </c>
      <c r="K26" s="105">
        <f>Poule!D46</f>
        <v>42693</v>
      </c>
      <c r="L26" s="106"/>
    </row>
    <row r="27" spans="1:12" ht="18.75">
      <c r="A27" s="13">
        <v>1</v>
      </c>
      <c r="B27" s="14" t="str">
        <f>IF($A27="","",INDEX(Club,MATCH($A27,No,1)))</f>
        <v> TT POUZINOIS 2</v>
      </c>
      <c r="C27" s="14">
        <f>IF(F27="","",IF(F27&gt;G27,1,IF(F27=G27,"",IF(F27&lt;G27,""))))</f>
        <v>1</v>
      </c>
      <c r="D27" s="14">
        <f>IF(F27="","",IF(F27&gt;G27,"",IF(F27=G27,1,IF(F27&lt;G27,""))))</f>
      </c>
      <c r="E27" s="14">
        <f>IF(F27="","",IF(F27&gt;G27,"",IF(F27=G27,"",IF(F27&lt;G27,1))))</f>
      </c>
      <c r="F27" s="40">
        <v>8</v>
      </c>
      <c r="G27" s="40">
        <v>6</v>
      </c>
      <c r="H27" s="14">
        <f>IF(G27="","",IF(G27&gt;F27,1,IF(G27=F27,"",IF(G27&lt;F27,""))))</f>
      </c>
      <c r="I27" s="14">
        <f>IF(G27="","",IF(G27&gt;F27,"",IF(G27=F27,1,IF(G27&lt;F27,""))))</f>
      </c>
      <c r="J27" s="14">
        <f>IF(G27="","",IF(G27&gt;F27,"",IF(G27=F27,"",IF(G27&lt;F27,1))))</f>
        <v>1</v>
      </c>
      <c r="K27" s="14" t="str">
        <f>IF($L27="","",INDEX(Club,MATCH($L27,No,1)))</f>
        <v> VALENCE BTT 3</v>
      </c>
      <c r="L27" s="15">
        <v>4</v>
      </c>
    </row>
    <row r="28" spans="1:12" ht="18.75">
      <c r="A28" s="13">
        <v>2</v>
      </c>
      <c r="B28" s="14" t="str">
        <f>IF($A28="","",INDEX(Club,MATCH($A28,No,1)))</f>
        <v> ANNONAY TTBA 1</v>
      </c>
      <c r="C28" s="14">
        <f>IF(F28="","",IF(F28&gt;G28,1,IF(F28=G28,"",IF(F28&lt;G28,""))))</f>
        <v>1</v>
      </c>
      <c r="D28" s="14">
        <f>IF(F28="","",IF(F28&gt;G28,"",IF(F28=G28,1,IF(F28&lt;G28,""))))</f>
      </c>
      <c r="E28" s="14">
        <f>IF(F28="","",IF(F28&gt;G28,"",IF(F28=G28,"",IF(F28&lt;G28,1))))</f>
      </c>
      <c r="F28" s="40">
        <v>9</v>
      </c>
      <c r="G28" s="40">
        <v>5</v>
      </c>
      <c r="H28" s="14">
        <f>IF(G28="","",IF(G28&gt;F28,1,IF(G28=F28,"",IF(G28&lt;F28,""))))</f>
      </c>
      <c r="I28" s="14">
        <f>IF(G28="","",IF(G28&gt;F28,"",IF(G28=F28,1,IF(G28&lt;F28,""))))</f>
      </c>
      <c r="J28" s="14">
        <f>IF(G28="","",IF(G28&gt;F28,"",IF(G28=F28,"",IF(G28&lt;F28,1))))</f>
        <v>1</v>
      </c>
      <c r="K28" s="14" t="str">
        <f>IF($L28="","",INDEX(Club,MATCH($L28,No,1)))</f>
        <v> T.T.TRICASTIN 3  à 16 h</v>
      </c>
      <c r="L28" s="15">
        <v>3</v>
      </c>
    </row>
    <row r="29" spans="1:12" ht="18.75">
      <c r="A29" s="13">
        <v>7</v>
      </c>
      <c r="B29" s="14" t="str">
        <f>IF($A29="","",INDEX(Club,MATCH($A29,No,1)))</f>
        <v> LE CHEYLARD TT 2</v>
      </c>
      <c r="C29" s="14">
        <f>IF(F29="","",IF(F29&gt;G29,1,IF(F29=G29,"",IF(F29&lt;G29,""))))</f>
        <v>1</v>
      </c>
      <c r="D29" s="14">
        <f>IF(F29="","",IF(F29&gt;G29,"",IF(F29=G29,1,IF(F29&lt;G29,""))))</f>
      </c>
      <c r="E29" s="14">
        <f>IF(F29="","",IF(F29&gt;G29,"",IF(F29=G29,"",IF(F29&lt;G29,1))))</f>
      </c>
      <c r="F29" s="40">
        <v>8</v>
      </c>
      <c r="G29" s="40">
        <v>6</v>
      </c>
      <c r="H29" s="14">
        <f>IF(G29="","",IF(G29&gt;F29,1,IF(G29=F29,"",IF(G29&lt;F29,""))))</f>
      </c>
      <c r="I29" s="14">
        <f>IF(G29="","",IF(G29&gt;F29,"",IF(G29=F29,1,IF(G29&lt;F29,""))))</f>
      </c>
      <c r="J29" s="14">
        <f>IF(G29="","",IF(G29&gt;F29,"",IF(G29=F29,"",IF(G29&lt;F29,1))))</f>
        <v>1</v>
      </c>
      <c r="K29" s="14" t="str">
        <f>IF($L29="","",INDEX(Club,MATCH($L29,No,1)))</f>
        <v> VALENCE BTT 4</v>
      </c>
      <c r="L29" s="15">
        <v>5</v>
      </c>
    </row>
    <row r="30" spans="1:12" ht="19.5" thickBot="1">
      <c r="A30" s="24">
        <v>8</v>
      </c>
      <c r="B30" s="25" t="str">
        <f>IF($A30="","",INDEX(Club,MATCH($A30,No,1)))</f>
        <v> PPC DIEULEFIT 1</v>
      </c>
      <c r="C30" s="25">
        <f>IF(F30="","",IF(F30&gt;G30,1,IF(F30=G30,"",IF(F30&lt;G30,""))))</f>
      </c>
      <c r="D30" s="25">
        <f>IF(F30="","",IF(F30&gt;G30,"",IF(F30=G30,1,IF(F30&lt;G30,""))))</f>
        <v>1</v>
      </c>
      <c r="E30" s="25">
        <f>IF(F30="","",IF(F30&gt;G30,"",IF(F30=G30,"",IF(F30&lt;G30,1))))</f>
      </c>
      <c r="F30" s="41">
        <v>7</v>
      </c>
      <c r="G30" s="41">
        <v>7</v>
      </c>
      <c r="H30" s="25">
        <f>IF(G30="","",IF(G30&gt;F30,1,IF(G30=F30,"",IF(G30&lt;F30,""))))</f>
      </c>
      <c r="I30" s="25">
        <f>IF(G30="","",IF(G30&gt;F30,"",IF(G30=F30,1,IF(G30&lt;F30,""))))</f>
        <v>1</v>
      </c>
      <c r="J30" s="25">
        <f>IF(G30="","",IF(G30&gt;F30,"",IF(G30=F30,"",IF(G30&lt;F30,1))))</f>
      </c>
      <c r="K30" s="25" t="str">
        <f>IF($L30="","",INDEX(Club,MATCH($L30,No,1)))</f>
        <v> LA VOULTE LIVR. 2</v>
      </c>
      <c r="L30" s="26">
        <v>6</v>
      </c>
    </row>
    <row r="31" spans="1:12" ht="19.5" thickBot="1">
      <c r="A31" s="34"/>
      <c r="K31" s="10"/>
      <c r="L31" s="34"/>
    </row>
    <row r="32" spans="1:12" ht="18.75">
      <c r="A32" s="94" t="s">
        <v>5</v>
      </c>
      <c r="B32" s="95"/>
      <c r="C32" s="12" t="s">
        <v>19</v>
      </c>
      <c r="D32" s="12" t="s">
        <v>20</v>
      </c>
      <c r="E32" s="12" t="s">
        <v>21</v>
      </c>
      <c r="F32" s="96" t="s">
        <v>41</v>
      </c>
      <c r="G32" s="97"/>
      <c r="H32" s="12" t="s">
        <v>19</v>
      </c>
      <c r="I32" s="12" t="s">
        <v>20</v>
      </c>
      <c r="J32" s="12" t="s">
        <v>21</v>
      </c>
      <c r="K32" s="105">
        <f>Poule!D47</f>
        <v>42707</v>
      </c>
      <c r="L32" s="106"/>
    </row>
    <row r="33" spans="1:12" ht="18.75">
      <c r="A33" s="13">
        <v>3</v>
      </c>
      <c r="B33" s="14" t="str">
        <f>IF($A33="","",INDEX(Club,MATCH($A33,No,1)))</f>
        <v> T.T.TRICASTIN 3  à 16 h</v>
      </c>
      <c r="C33" s="14">
        <f>IF(F33="","",IF(F33&gt;G33,1,IF(F33=G33,"",IF(F33&lt;G33,""))))</f>
      </c>
      <c r="D33" s="14">
        <f>IF(F33="","",IF(F33&gt;G33,"",IF(F33=G33,1,IF(F33&lt;G33,""))))</f>
      </c>
      <c r="E33" s="14">
        <f>IF(F33="","",IF(F33&gt;G33,"",IF(F33=G33,"",IF(F33&lt;G33,1))))</f>
      </c>
      <c r="F33" s="40"/>
      <c r="G33" s="40">
        <f>IF(F33="","",(20-F33))</f>
      </c>
      <c r="H33" s="14">
        <f>IF(G33="","",IF(G33&gt;F33,1,IF(G33=F33,"",IF(G33&lt;F33,""))))</f>
      </c>
      <c r="I33" s="14">
        <f>IF(G33="","",IF(G33&gt;F33,"",IF(G33=F33,1,IF(G33&lt;F33,""))))</f>
      </c>
      <c r="J33" s="14">
        <f>IF(G33="","",IF(G33&gt;F33,"",IF(G33=F33,"",IF(G33&lt;F33,1))))</f>
      </c>
      <c r="K33" s="14" t="str">
        <f>IF($L33="","",INDEX(Club,MATCH($L33,No,1)))</f>
        <v> TT POUZINOIS 2</v>
      </c>
      <c r="L33" s="15">
        <v>1</v>
      </c>
    </row>
    <row r="34" spans="1:12" ht="18.75">
      <c r="A34" s="13">
        <v>5</v>
      </c>
      <c r="B34" s="14" t="str">
        <f>IF($A34="","",INDEX(Club,MATCH($A34,No,1)))</f>
        <v> VALENCE BTT 4</v>
      </c>
      <c r="C34" s="14">
        <f>IF(F34="","",IF(F34&gt;G34,1,IF(F34=G34,"",IF(F34&lt;G34,""))))</f>
      </c>
      <c r="D34" s="14">
        <f>IF(F34="","",IF(F34&gt;G34,"",IF(F34=G34,1,IF(F34&lt;G34,""))))</f>
      </c>
      <c r="E34" s="14">
        <f>IF(F34="","",IF(F34&gt;G34,"",IF(F34=G34,"",IF(F34&lt;G34,1))))</f>
      </c>
      <c r="F34" s="40"/>
      <c r="G34" s="40">
        <f>IF(F34="","",(20-F34))</f>
      </c>
      <c r="H34" s="14">
        <f>IF(G34="","",IF(G34&gt;F34,1,IF(G34=F34,"",IF(G34&lt;F34,""))))</f>
      </c>
      <c r="I34" s="14">
        <f>IF(G34="","",IF(G34&gt;F34,"",IF(G34=F34,1,IF(G34&lt;F34,""))))</f>
      </c>
      <c r="J34" s="14">
        <f>IF(G34="","",IF(G34&gt;F34,"",IF(G34=F34,"",IF(G34&lt;F34,1))))</f>
      </c>
      <c r="K34" s="14" t="str">
        <f>IF($L34="","",INDEX(Club,MATCH($L34,No,1)))</f>
        <v> LA VOULTE LIVR. 2</v>
      </c>
      <c r="L34" s="15">
        <v>6</v>
      </c>
    </row>
    <row r="35" spans="1:12" ht="18.75">
      <c r="A35" s="13">
        <v>4</v>
      </c>
      <c r="B35" s="14" t="str">
        <f>IF($A35="","",INDEX(Club,MATCH($A35,No,1)))</f>
        <v> VALENCE BTT 3</v>
      </c>
      <c r="C35" s="14">
        <f>IF(F35="","",IF(F35&gt;G35,1,IF(F35=G35,"",IF(F35&lt;G35,""))))</f>
      </c>
      <c r="D35" s="14">
        <f>IF(F35="","",IF(F35&gt;G35,"",IF(F35=G35,1,IF(F35&lt;G35,""))))</f>
      </c>
      <c r="E35" s="14">
        <f>IF(F35="","",IF(F35&gt;G35,"",IF(F35=G35,"",IF(F35&lt;G35,1))))</f>
      </c>
      <c r="F35" s="40"/>
      <c r="G35" s="40">
        <f>IF(F35="","",(20-F35))</f>
      </c>
      <c r="H35" s="14">
        <f>IF(G35="","",IF(G35&gt;F35,1,IF(G35=F35,"",IF(G35&lt;F35,""))))</f>
      </c>
      <c r="I35" s="14">
        <f>IF(G35="","",IF(G35&gt;F35,"",IF(G35=F35,1,IF(G35&lt;F35,""))))</f>
      </c>
      <c r="J35" s="14">
        <f>IF(G35="","",IF(G35&gt;F35,"",IF(G35=F35,"",IF(G35&lt;F35,1))))</f>
      </c>
      <c r="K35" s="14" t="str">
        <f>IF($L35="","",INDEX(Club,MATCH($L35,No,1)))</f>
        <v> LE CHEYLARD TT 2</v>
      </c>
      <c r="L35" s="15">
        <v>7</v>
      </c>
    </row>
    <row r="36" spans="1:12" ht="19.5" thickBot="1">
      <c r="A36" s="24">
        <v>2</v>
      </c>
      <c r="B36" s="25" t="str">
        <f>IF($A36="","",INDEX(Club,MATCH($A36,No,1)))</f>
        <v> ANNONAY TTBA 1</v>
      </c>
      <c r="C36" s="25">
        <f>IF(F36="","",IF(F36&gt;G36,1,IF(F36=G36,"",IF(F36&lt;G36,""))))</f>
      </c>
      <c r="D36" s="25">
        <f>IF(F36="","",IF(F36&gt;G36,"",IF(F36=G36,1,IF(F36&lt;G36,""))))</f>
      </c>
      <c r="E36" s="25">
        <f>IF(F36="","",IF(F36&gt;G36,"",IF(F36=G36,"",IF(F36&lt;G36,1))))</f>
      </c>
      <c r="F36" s="41"/>
      <c r="G36" s="41">
        <f>IF(F36="","",(20-F36))</f>
      </c>
      <c r="H36" s="25">
        <f>IF(G36="","",IF(G36&gt;F36,1,IF(G36=F36,"",IF(G36&lt;F36,""))))</f>
      </c>
      <c r="I36" s="25">
        <f>IF(G36="","",IF(G36&gt;F36,"",IF(G36=F36,1,IF(G36&lt;F36,""))))</f>
      </c>
      <c r="J36" s="25">
        <f>IF(G36="","",IF(G36&gt;F36,"",IF(G36=F36,"",IF(G36&lt;F36,1))))</f>
      </c>
      <c r="K36" s="25" t="str">
        <f>IF($L36="","",INDEX(Club,MATCH($L36,No,1)))</f>
        <v> PPC DIEULEFIT 1</v>
      </c>
      <c r="L36" s="26">
        <v>8</v>
      </c>
    </row>
    <row r="37" spans="1:12" ht="19.5" thickBot="1">
      <c r="A37" s="34"/>
      <c r="K37" s="10"/>
      <c r="L37" s="34"/>
    </row>
    <row r="38" spans="1:12" ht="18.75">
      <c r="A38" s="94" t="s">
        <v>6</v>
      </c>
      <c r="B38" s="95"/>
      <c r="C38" s="12" t="s">
        <v>19</v>
      </c>
      <c r="D38" s="12" t="s">
        <v>20</v>
      </c>
      <c r="E38" s="12" t="s">
        <v>21</v>
      </c>
      <c r="F38" s="96" t="s">
        <v>41</v>
      </c>
      <c r="G38" s="97"/>
      <c r="H38" s="12" t="s">
        <v>19</v>
      </c>
      <c r="I38" s="12" t="s">
        <v>20</v>
      </c>
      <c r="J38" s="12" t="s">
        <v>21</v>
      </c>
      <c r="K38" s="105">
        <f>Poule!D48</f>
        <v>42714</v>
      </c>
      <c r="L38" s="106"/>
    </row>
    <row r="39" spans="1:12" ht="18.75">
      <c r="A39" s="13">
        <v>1</v>
      </c>
      <c r="B39" s="14" t="str">
        <f>IF($A39="","",INDEX(Club,MATCH($A39,No,1)))</f>
        <v> TT POUZINOIS 2</v>
      </c>
      <c r="C39" s="14">
        <f>IF(F39="","",IF(F39&gt;G39,1,IF(F39=G39,"",IF(F39&lt;G39,""))))</f>
      </c>
      <c r="D39" s="14">
        <f>IF(F39="","",IF(F39&gt;G39,"",IF(F39=G39,1,IF(F39&lt;G39,""))))</f>
      </c>
      <c r="E39" s="14">
        <f>IF(F39="","",IF(F39&gt;G39,"",IF(F39=G39,"",IF(F39&lt;G39,1))))</f>
      </c>
      <c r="F39" s="40"/>
      <c r="G39" s="40">
        <f>IF(F39="","",(20-F39))</f>
      </c>
      <c r="H39" s="14">
        <f>IF(G39="","",IF(G39&gt;F39,1,IF(G39=F39,"",IF(G39&lt;F39,""))))</f>
      </c>
      <c r="I39" s="14">
        <f>IF(G39="","",IF(G39&gt;F39,"",IF(G39=F39,1,IF(G39&lt;F39,""))))</f>
      </c>
      <c r="J39" s="14">
        <f>IF(G39="","",IF(G39&gt;F39,"",IF(G39=F39,"",IF(G39&lt;F39,1))))</f>
      </c>
      <c r="K39" s="14" t="str">
        <f>IF($L39="","",INDEX(Club,MATCH($L39,No,1)))</f>
        <v> ANNONAY TTBA 1</v>
      </c>
      <c r="L39" s="15">
        <v>2</v>
      </c>
    </row>
    <row r="40" spans="1:12" ht="18.75">
      <c r="A40" s="13">
        <v>6</v>
      </c>
      <c r="B40" s="14" t="str">
        <f>IF($A40="","",INDEX(Club,MATCH($A40,No,1)))</f>
        <v> LA VOULTE LIVR. 2</v>
      </c>
      <c r="C40" s="14">
        <f>IF(F40="","",IF(F40&gt;G40,1,IF(F40=G40,"",IF(F40&lt;G40,""))))</f>
      </c>
      <c r="D40" s="14">
        <f>IF(F40="","",IF(F40&gt;G40,"",IF(F40=G40,1,IF(F40&lt;G40,""))))</f>
      </c>
      <c r="E40" s="14">
        <f>IF(F40="","",IF(F40&gt;G40,"",IF(F40=G40,"",IF(F40&lt;G40,1))))</f>
      </c>
      <c r="F40" s="40"/>
      <c r="G40" s="40">
        <f>IF(F40="","",(20-F40))</f>
      </c>
      <c r="H40" s="14">
        <f>IF(G40="","",IF(G40&gt;F40,1,IF(G40=F40,"",IF(G40&lt;F40,""))))</f>
      </c>
      <c r="I40" s="14">
        <f>IF(G40="","",IF(G40&gt;F40,"",IF(G40=F40,1,IF(G40&lt;F40,""))))</f>
      </c>
      <c r="J40" s="14">
        <f>IF(G40="","",IF(G40&gt;F40,"",IF(G40=F40,"",IF(G40&lt;F40,1))))</f>
      </c>
      <c r="K40" s="14" t="str">
        <f>IF($L40="","",INDEX(Club,MATCH($L40,No,1)))</f>
        <v> VALENCE BTT 3</v>
      </c>
      <c r="L40" s="15">
        <v>4</v>
      </c>
    </row>
    <row r="41" spans="1:12" ht="18.75">
      <c r="A41" s="13">
        <v>7</v>
      </c>
      <c r="B41" s="14" t="str">
        <f>IF($A41="","",INDEX(Club,MATCH($A41,No,1)))</f>
        <v> LE CHEYLARD TT 2</v>
      </c>
      <c r="C41" s="14">
        <f>IF(F41="","",IF(F41&gt;G41,1,IF(F41=G41,"",IF(F41&lt;G41,""))))</f>
      </c>
      <c r="D41" s="14">
        <f>IF(F41="","",IF(F41&gt;G41,"",IF(F41=G41,1,IF(F41&lt;G41,""))))</f>
      </c>
      <c r="E41" s="14">
        <f>IF(F41="","",IF(F41&gt;G41,"",IF(F41=G41,"",IF(F41&lt;G41,1))))</f>
      </c>
      <c r="F41" s="40"/>
      <c r="G41" s="40">
        <f>IF(F41="","",(20-F41))</f>
      </c>
      <c r="H41" s="14">
        <f>IF(G41="","",IF(G41&gt;F41,1,IF(G41=F41,"",IF(G41&lt;F41,""))))</f>
      </c>
      <c r="I41" s="14">
        <f>IF(G41="","",IF(G41&gt;F41,"",IF(G41=F41,1,IF(G41&lt;F41,""))))</f>
      </c>
      <c r="J41" s="14">
        <f>IF(G41="","",IF(G41&gt;F41,"",IF(G41=F41,"",IF(G41&lt;F41,1))))</f>
      </c>
      <c r="K41" s="14" t="str">
        <f>IF($L41="","",INDEX(Club,MATCH($L41,No,1)))</f>
        <v> T.T.TRICASTIN 3  à 16 h</v>
      </c>
      <c r="L41" s="15">
        <v>3</v>
      </c>
    </row>
    <row r="42" spans="1:12" ht="19.5" thickBot="1">
      <c r="A42" s="24">
        <v>8</v>
      </c>
      <c r="B42" s="25" t="str">
        <f>IF($A42="","",INDEX(Club,MATCH($A42,No,1)))</f>
        <v> PPC DIEULEFIT 1</v>
      </c>
      <c r="C42" s="25">
        <f>IF(F42="","",IF(F42&gt;G42,1,IF(F42=G42,"",IF(F42&lt;G42,""))))</f>
      </c>
      <c r="D42" s="25">
        <f>IF(F42="","",IF(F42&gt;G42,"",IF(F42=G42,1,IF(F42&lt;G42,""))))</f>
      </c>
      <c r="E42" s="25">
        <f>IF(F42="","",IF(F42&gt;G42,"",IF(F42=G42,"",IF(F42&lt;G42,1))))</f>
      </c>
      <c r="F42" s="41"/>
      <c r="G42" s="41">
        <f>IF(F42="","",(20-F42))</f>
      </c>
      <c r="H42" s="25">
        <f>IF(G42="","",IF(G42&gt;F42,1,IF(G42=F42,"",IF(G42&lt;F42,""))))</f>
      </c>
      <c r="I42" s="25">
        <f>IF(G42="","",IF(G42&gt;F42,"",IF(G42=F42,1,IF(G42&lt;F42,""))))</f>
      </c>
      <c r="J42" s="25">
        <f>IF(G42="","",IF(G42&gt;F42,"",IF(G42=F42,"",IF(G42&lt;F42,1))))</f>
      </c>
      <c r="K42" s="25" t="str">
        <f>IF($L42="","",INDEX(Club,MATCH($L42,No,1)))</f>
        <v> VALENCE BTT 4</v>
      </c>
      <c r="L42" s="26">
        <v>5</v>
      </c>
    </row>
  </sheetData>
  <sheetProtection/>
  <mergeCells count="28">
    <mergeCell ref="F32:G32"/>
    <mergeCell ref="F38:G38"/>
    <mergeCell ref="A32:B32"/>
    <mergeCell ref="A38:B38"/>
    <mergeCell ref="K8:L8"/>
    <mergeCell ref="K14:L14"/>
    <mergeCell ref="K20:L20"/>
    <mergeCell ref="K26:L26"/>
    <mergeCell ref="K32:L32"/>
    <mergeCell ref="K38:L38"/>
    <mergeCell ref="F14:G14"/>
    <mergeCell ref="A1:L1"/>
    <mergeCell ref="A8:B8"/>
    <mergeCell ref="A14:B14"/>
    <mergeCell ref="A20:B20"/>
    <mergeCell ref="F2:G2"/>
    <mergeCell ref="A2:B2"/>
    <mergeCell ref="K2:L2"/>
    <mergeCell ref="O22:AA22"/>
    <mergeCell ref="A26:B26"/>
    <mergeCell ref="F20:G20"/>
    <mergeCell ref="F26:G26"/>
    <mergeCell ref="V3:X3"/>
    <mergeCell ref="N3:N4"/>
    <mergeCell ref="O3:O4"/>
    <mergeCell ref="Q3:U3"/>
    <mergeCell ref="P3:P4"/>
    <mergeCell ref="F8:G8"/>
  </mergeCells>
  <conditionalFormatting sqref="C2:E65536">
    <cfRule type="cellIs" priority="1" dxfId="5" operator="equal" stopIfTrue="1">
      <formula>"PORT * "</formula>
    </cfRule>
  </conditionalFormatting>
  <conditionalFormatting sqref="F2 F7:F8 F13:F14 F19:F65536">
    <cfRule type="cellIs" priority="2" dxfId="4" operator="greaterThan" stopIfTrue="1">
      <formula>20</formula>
    </cfRule>
  </conditionalFormatting>
  <conditionalFormatting sqref="B3:B7 B9:B13 B15:B19 B21:B25 B27:B31 B33:B37 B39:B65536">
    <cfRule type="cellIs" priority="3" dxfId="0" operator="equal" stopIfTrue="1">
      <formula>"PORT ST PERE 1"</formula>
    </cfRule>
  </conditionalFormatting>
  <conditionalFormatting sqref="O1:O65536 K2:K65536">
    <cfRule type="cellIs" priority="4" dxfId="0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300" verticalDpi="300" orientation="landscape" paperSize="9" scale="62" r:id="rId1"/>
  <rowBreaks count="1" manualBreakCount="1">
    <brk id="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A42"/>
  <sheetViews>
    <sheetView showGridLines="0" zoomScale="75" zoomScaleNormal="75" zoomScalePageLayoutView="0" workbookViewId="0" topLeftCell="A1">
      <selection activeCell="T16" sqref="T16"/>
    </sheetView>
  </sheetViews>
  <sheetFormatPr defaultColWidth="11.421875" defaultRowHeight="12.75"/>
  <cols>
    <col min="1" max="1" width="2.7109375" style="10" bestFit="1" customWidth="1"/>
    <col min="2" max="2" width="35.28125" style="10" bestFit="1" customWidth="1"/>
    <col min="3" max="3" width="3.421875" style="10" bestFit="1" customWidth="1"/>
    <col min="4" max="4" width="3.28125" style="10" bestFit="1" customWidth="1"/>
    <col min="5" max="5" width="3.00390625" style="10" bestFit="1" customWidth="1"/>
    <col min="6" max="7" width="4.7109375" style="10" customWidth="1"/>
    <col min="8" max="8" width="3.421875" style="10" bestFit="1" customWidth="1"/>
    <col min="9" max="9" width="3.28125" style="10" bestFit="1" customWidth="1"/>
    <col min="10" max="10" width="3.00390625" style="10" bestFit="1" customWidth="1"/>
    <col min="11" max="11" width="33.28125" style="28" bestFit="1" customWidth="1"/>
    <col min="12" max="12" width="2.7109375" style="10" bestFit="1" customWidth="1"/>
    <col min="13" max="13" width="4.7109375" style="10" customWidth="1"/>
    <col min="14" max="14" width="7.28125" style="10" bestFit="1" customWidth="1"/>
    <col min="15" max="15" width="33.28125" style="10" bestFit="1" customWidth="1"/>
    <col min="16" max="16" width="8.57421875" style="11" bestFit="1" customWidth="1"/>
    <col min="17" max="17" width="8.00390625" style="10" bestFit="1" customWidth="1"/>
    <col min="18" max="18" width="10.140625" style="10" bestFit="1" customWidth="1"/>
    <col min="19" max="19" width="6.57421875" style="10" bestFit="1" customWidth="1"/>
    <col min="20" max="20" width="9.421875" style="10" bestFit="1" customWidth="1"/>
    <col min="21" max="21" width="6.421875" style="10" bestFit="1" customWidth="1"/>
    <col min="22" max="22" width="7.00390625" style="10" bestFit="1" customWidth="1"/>
    <col min="23" max="23" width="9.421875" style="10" bestFit="1" customWidth="1"/>
    <col min="24" max="24" width="8.421875" style="10" bestFit="1" customWidth="1"/>
    <col min="25" max="16384" width="11.421875" style="10" customWidth="1"/>
  </cols>
  <sheetData>
    <row r="1" spans="1:12" ht="30" customHeight="1" thickBot="1">
      <c r="A1" s="104" t="s">
        <v>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8" customHeight="1" thickBot="1">
      <c r="A2" s="94" t="s">
        <v>0</v>
      </c>
      <c r="B2" s="95"/>
      <c r="C2" s="12" t="s">
        <v>19</v>
      </c>
      <c r="D2" s="12" t="s">
        <v>20</v>
      </c>
      <c r="E2" s="12" t="s">
        <v>21</v>
      </c>
      <c r="F2" s="96" t="s">
        <v>41</v>
      </c>
      <c r="G2" s="97"/>
      <c r="H2" s="12" t="s">
        <v>19</v>
      </c>
      <c r="I2" s="12" t="s">
        <v>20</v>
      </c>
      <c r="J2" s="12" t="s">
        <v>21</v>
      </c>
      <c r="K2" s="105">
        <f>Poule!D42</f>
        <v>42630</v>
      </c>
      <c r="L2" s="106"/>
    </row>
    <row r="3" spans="1:24" ht="18" customHeight="1">
      <c r="A3" s="13">
        <v>1</v>
      </c>
      <c r="B3" s="14" t="str">
        <f>Poule!B13</f>
        <v> TT GOUBETOIS 3</v>
      </c>
      <c r="C3" s="14"/>
      <c r="D3" s="14"/>
      <c r="E3" s="14">
        <v>1</v>
      </c>
      <c r="F3" s="8">
        <v>5</v>
      </c>
      <c r="G3" s="8">
        <v>9</v>
      </c>
      <c r="H3" s="14">
        <v>1</v>
      </c>
      <c r="I3" s="14"/>
      <c r="J3" s="14"/>
      <c r="K3" s="14" t="str">
        <f>Poule!B20</f>
        <v> MONTELIMAR TT 2</v>
      </c>
      <c r="L3" s="15">
        <v>8</v>
      </c>
      <c r="N3" s="100" t="s">
        <v>8</v>
      </c>
      <c r="O3" s="102" t="s">
        <v>9</v>
      </c>
      <c r="P3" s="102" t="s">
        <v>10</v>
      </c>
      <c r="Q3" s="98" t="s">
        <v>7</v>
      </c>
      <c r="R3" s="98"/>
      <c r="S3" s="98"/>
      <c r="T3" s="98"/>
      <c r="U3" s="98"/>
      <c r="V3" s="98" t="s">
        <v>10</v>
      </c>
      <c r="W3" s="98"/>
      <c r="X3" s="99"/>
    </row>
    <row r="4" spans="1:24" ht="18.75">
      <c r="A4" s="13">
        <v>2</v>
      </c>
      <c r="B4" s="14" t="str">
        <f>Poule!B14</f>
        <v> ANNONAY TTBA 2</v>
      </c>
      <c r="C4" s="14"/>
      <c r="D4" s="14"/>
      <c r="E4" s="14">
        <v>1</v>
      </c>
      <c r="F4" s="8">
        <v>3</v>
      </c>
      <c r="G4" s="8">
        <v>11</v>
      </c>
      <c r="H4" s="14">
        <v>1</v>
      </c>
      <c r="I4" s="14"/>
      <c r="J4" s="14"/>
      <c r="K4" s="14" t="str">
        <f>Poule!B19</f>
        <v> E. BLACONS CREST 1</v>
      </c>
      <c r="L4" s="15">
        <v>7</v>
      </c>
      <c r="N4" s="101"/>
      <c r="O4" s="103"/>
      <c r="P4" s="103"/>
      <c r="Q4" s="16" t="s">
        <v>11</v>
      </c>
      <c r="R4" s="16" t="s">
        <v>12</v>
      </c>
      <c r="S4" s="17" t="s">
        <v>13</v>
      </c>
      <c r="T4" s="17" t="s">
        <v>14</v>
      </c>
      <c r="U4" s="17" t="s">
        <v>18</v>
      </c>
      <c r="V4" s="16" t="s">
        <v>15</v>
      </c>
      <c r="W4" s="16" t="s">
        <v>16</v>
      </c>
      <c r="X4" s="18" t="s">
        <v>17</v>
      </c>
    </row>
    <row r="5" spans="1:24" ht="18.75">
      <c r="A5" s="13">
        <v>3</v>
      </c>
      <c r="B5" s="14" t="str">
        <f>Poule!B15</f>
        <v> UPIE TT 1</v>
      </c>
      <c r="C5" s="14"/>
      <c r="D5" s="14"/>
      <c r="E5" s="14">
        <v>1</v>
      </c>
      <c r="F5" s="8">
        <v>2</v>
      </c>
      <c r="G5" s="8">
        <v>12</v>
      </c>
      <c r="H5" s="14">
        <v>1</v>
      </c>
      <c r="I5" s="14"/>
      <c r="J5" s="14"/>
      <c r="K5" s="14" t="str">
        <f>Poule!B18</f>
        <v> MANTHES TTRV 3 à 18 h</v>
      </c>
      <c r="L5" s="15">
        <v>6</v>
      </c>
      <c r="N5" s="19">
        <v>1</v>
      </c>
      <c r="O5" s="20" t="str">
        <f>Poule!B19</f>
        <v> E. BLACONS CREST 1</v>
      </c>
      <c r="P5" s="21">
        <f>(R5*3)+(S5*2)+(T5*1)-U5</f>
        <v>13</v>
      </c>
      <c r="Q5" s="22">
        <f>SUM(R5:U5)</f>
        <v>5</v>
      </c>
      <c r="R5" s="22">
        <f>SUMIF(Club_B,O5,Gagne_C)+SUMIF(Club_K,O5,Gagne_H)</f>
        <v>4</v>
      </c>
      <c r="S5" s="22">
        <f>SUMIF(Club_B,O5,Nul_D)+SUMIF(Club_K,O5,Nul_I)</f>
        <v>0</v>
      </c>
      <c r="T5" s="22">
        <f>SUMIF(Club_B,O5,Perdu_E)+SUMIF(Club_K,O5,Perdu_J)</f>
        <v>1</v>
      </c>
      <c r="U5" s="22">
        <v>0</v>
      </c>
      <c r="V5" s="22">
        <f>SUMIF(Club_B,O5,Score_F)+SUMIF(Club_K,O5,Score_G)</f>
        <v>46</v>
      </c>
      <c r="W5" s="22">
        <f>SUMIF(Club_B,O5,Score_G)+SUMIF(Club_K,O5,Score_F)</f>
        <v>24</v>
      </c>
      <c r="X5" s="23">
        <f>V5/W5</f>
        <v>1.9166666666666667</v>
      </c>
    </row>
    <row r="6" spans="1:24" ht="19.5" thickBot="1">
      <c r="A6" s="24">
        <v>4</v>
      </c>
      <c r="B6" s="25" t="str">
        <f>Poule!B16</f>
        <v> ROMANS AS PTT 5</v>
      </c>
      <c r="C6" s="25">
        <v>1</v>
      </c>
      <c r="D6" s="25"/>
      <c r="E6" s="25"/>
      <c r="F6" s="9">
        <v>10</v>
      </c>
      <c r="G6" s="9">
        <v>4</v>
      </c>
      <c r="H6" s="25"/>
      <c r="I6" s="25"/>
      <c r="J6" s="25">
        <v>1</v>
      </c>
      <c r="K6" s="25" t="str">
        <f>Poule!B17</f>
        <v> MONTELIER 1</v>
      </c>
      <c r="L6" s="26">
        <v>5</v>
      </c>
      <c r="N6" s="19">
        <v>1</v>
      </c>
      <c r="O6" s="20" t="str">
        <f>Poule!B13</f>
        <v> TT GOUBETOIS 3</v>
      </c>
      <c r="P6" s="21">
        <f>(R6*3)+(S6*2)+(T6*1)-U6</f>
        <v>13</v>
      </c>
      <c r="Q6" s="22">
        <f>SUM(R6:U6)</f>
        <v>5</v>
      </c>
      <c r="R6" s="22">
        <f>SUMIF(Club_B,O6,Gagne_C)+SUMIF(Club_K,O6,Gagne_H)</f>
        <v>4</v>
      </c>
      <c r="S6" s="22">
        <f>SUMIF(Club_B,O6,Nul_D)+SUMIF(Club_K,O6,Nul_I)</f>
        <v>0</v>
      </c>
      <c r="T6" s="22">
        <f>SUMIF(Club_B,O6,Perdu_E)+SUMIF(Club_K,O6,Perdu_J)</f>
        <v>1</v>
      </c>
      <c r="U6" s="22">
        <v>0</v>
      </c>
      <c r="V6" s="22">
        <f>SUMIF(Club_B,O6,Score_F)+SUMIF(Club_K,O6,Score_G)</f>
        <v>45</v>
      </c>
      <c r="W6" s="22">
        <f>SUMIF(Club_B,O6,Score_G)+SUMIF(Club_K,O6,Score_F)</f>
        <v>25</v>
      </c>
      <c r="X6" s="23">
        <f>V6/W6</f>
        <v>1.8</v>
      </c>
    </row>
    <row r="7" spans="1:24" ht="19.5" thickBot="1">
      <c r="A7" s="27"/>
      <c r="L7" s="27"/>
      <c r="N7" s="19">
        <v>3</v>
      </c>
      <c r="O7" s="20" t="str">
        <f>Poule!B20</f>
        <v> MONTELIMAR TT 2</v>
      </c>
      <c r="P7" s="21">
        <f>(R7*3)+(S7*2)+(T7*1)-U7</f>
        <v>12</v>
      </c>
      <c r="Q7" s="22">
        <f>SUM(R7:U7)</f>
        <v>5</v>
      </c>
      <c r="R7" s="22">
        <f>SUMIF(Club_B,O7,Gagne_C)+SUMIF(Club_K,O7,Gagne_H)</f>
        <v>3</v>
      </c>
      <c r="S7" s="22">
        <f>SUMIF(Club_B,O7,Nul_D)+SUMIF(Club_K,O7,Nul_I)</f>
        <v>1</v>
      </c>
      <c r="T7" s="22">
        <f>SUMIF(Club_B,O7,Perdu_E)+SUMIF(Club_K,O7,Perdu_J)</f>
        <v>1</v>
      </c>
      <c r="U7" s="22">
        <v>0</v>
      </c>
      <c r="V7" s="22">
        <f>SUMIF(Club_B,O7,Score_F)+SUMIF(Club_K,O7,Score_G)</f>
        <v>44</v>
      </c>
      <c r="W7" s="22">
        <f>SUMIF(Club_B,O7,Score_G)+SUMIF(Club_K,O7,Score_F)</f>
        <v>26</v>
      </c>
      <c r="X7" s="23">
        <f>V7/W7</f>
        <v>1.6923076923076923</v>
      </c>
    </row>
    <row r="8" spans="1:24" ht="18.75">
      <c r="A8" s="94" t="s">
        <v>1</v>
      </c>
      <c r="B8" s="95"/>
      <c r="C8" s="12" t="s">
        <v>19</v>
      </c>
      <c r="D8" s="12" t="s">
        <v>20</v>
      </c>
      <c r="E8" s="12" t="s">
        <v>21</v>
      </c>
      <c r="F8" s="96" t="s">
        <v>41</v>
      </c>
      <c r="G8" s="97"/>
      <c r="H8" s="12" t="s">
        <v>19</v>
      </c>
      <c r="I8" s="12" t="s">
        <v>20</v>
      </c>
      <c r="J8" s="12" t="s">
        <v>21</v>
      </c>
      <c r="K8" s="105">
        <f>Poule!D43</f>
        <v>42644</v>
      </c>
      <c r="L8" s="106"/>
      <c r="N8" s="19">
        <v>4</v>
      </c>
      <c r="O8" s="20" t="str">
        <f>Poule!B16</f>
        <v> ROMANS AS PTT 5</v>
      </c>
      <c r="P8" s="21">
        <f>(R8*3)+(S8*2)+(T8*1)-U8</f>
        <v>10</v>
      </c>
      <c r="Q8" s="22">
        <f>SUM(R8:U8)</f>
        <v>5</v>
      </c>
      <c r="R8" s="22">
        <f>SUMIF(Club_B,O8,Gagne_C)+SUMIF(Club_K,O8,Gagne_H)</f>
        <v>2</v>
      </c>
      <c r="S8" s="22">
        <f>SUMIF(Club_B,O8,Nul_D)+SUMIF(Club_K,O8,Nul_I)</f>
        <v>1</v>
      </c>
      <c r="T8" s="22">
        <f>SUMIF(Club_B,O8,Perdu_E)+SUMIF(Club_K,O8,Perdu_J)</f>
        <v>2</v>
      </c>
      <c r="U8" s="22">
        <v>0</v>
      </c>
      <c r="V8" s="22">
        <f>SUMIF(Club_B,O8,Score_F)+SUMIF(Club_K,O8,Score_G)</f>
        <v>30</v>
      </c>
      <c r="W8" s="22">
        <f>SUMIF(Club_B,O8,Score_G)+SUMIF(Club_K,O8,Score_F)</f>
        <v>40</v>
      </c>
      <c r="X8" s="23">
        <f>V8/W8</f>
        <v>0.75</v>
      </c>
    </row>
    <row r="9" spans="1:24" ht="18.75">
      <c r="A9" s="13">
        <v>7</v>
      </c>
      <c r="B9" s="14" t="str">
        <f>K4</f>
        <v> E. BLACONS CREST 1</v>
      </c>
      <c r="C9" s="14"/>
      <c r="D9" s="14"/>
      <c r="E9" s="14">
        <v>1</v>
      </c>
      <c r="F9" s="8">
        <v>6</v>
      </c>
      <c r="G9" s="8">
        <v>8</v>
      </c>
      <c r="H9" s="14">
        <v>1</v>
      </c>
      <c r="I9" s="14"/>
      <c r="J9" s="14"/>
      <c r="K9" s="14" t="str">
        <f>B3</f>
        <v> TT GOUBETOIS 3</v>
      </c>
      <c r="L9" s="15">
        <v>1</v>
      </c>
      <c r="N9" s="19">
        <v>4</v>
      </c>
      <c r="O9" s="20" t="str">
        <f>Poule!B15</f>
        <v> UPIE TT 1</v>
      </c>
      <c r="P9" s="21">
        <f>(R9*3)+(S9*2)+(T9*1)-U9</f>
        <v>10</v>
      </c>
      <c r="Q9" s="22">
        <f>SUM(R9:U9)</f>
        <v>5</v>
      </c>
      <c r="R9" s="22">
        <f>SUMIF(Club_B,O9,Gagne_C)+SUMIF(Club_K,O9,Gagne_H)</f>
        <v>1</v>
      </c>
      <c r="S9" s="22">
        <f>SUMIF(Club_B,O9,Nul_D)+SUMIF(Club_K,O9,Nul_I)</f>
        <v>3</v>
      </c>
      <c r="T9" s="22">
        <f>SUMIF(Club_B,O9,Perdu_E)+SUMIF(Club_K,O9,Perdu_J)</f>
        <v>1</v>
      </c>
      <c r="U9" s="22">
        <v>0</v>
      </c>
      <c r="V9" s="22">
        <f>SUMIF(Club_B,O9,Score_F)+SUMIF(Club_K,O9,Score_G)</f>
        <v>34</v>
      </c>
      <c r="W9" s="22">
        <f>SUMIF(Club_B,O9,Score_G)+SUMIF(Club_K,O9,Score_F)</f>
        <v>36</v>
      </c>
      <c r="X9" s="23">
        <f>V9/W9</f>
        <v>0.9444444444444444</v>
      </c>
    </row>
    <row r="10" spans="1:24" ht="18" customHeight="1">
      <c r="A10" s="13">
        <v>6</v>
      </c>
      <c r="B10" s="14" t="str">
        <f>K5</f>
        <v> MANTHES TTRV 3 à 18 h</v>
      </c>
      <c r="C10" s="14">
        <v>1</v>
      </c>
      <c r="D10" s="14"/>
      <c r="E10" s="14"/>
      <c r="F10" s="8">
        <v>8</v>
      </c>
      <c r="G10" s="8">
        <v>6</v>
      </c>
      <c r="H10" s="14"/>
      <c r="I10" s="14"/>
      <c r="J10" s="14">
        <v>1</v>
      </c>
      <c r="K10" s="14" t="str">
        <f>B4</f>
        <v> ANNONAY TTBA 2</v>
      </c>
      <c r="L10" s="15">
        <v>2</v>
      </c>
      <c r="N10" s="19">
        <v>6</v>
      </c>
      <c r="O10" s="20" t="str">
        <f>Poule!B18</f>
        <v> MANTHES TTRV 3 à 18 h</v>
      </c>
      <c r="P10" s="21">
        <f>(R10*3)+(S10*2)+(T10*1)-U10</f>
        <v>9</v>
      </c>
      <c r="Q10" s="22">
        <f>SUM(R10:U10)</f>
        <v>5</v>
      </c>
      <c r="R10" s="22">
        <f>SUMIF(Club_B,O10,Gagne_C)+SUMIF(Club_K,O10,Gagne_H)</f>
        <v>2</v>
      </c>
      <c r="S10" s="22">
        <f>SUMIF(Club_B,O10,Nul_D)+SUMIF(Club_K,O10,Nul_I)</f>
        <v>0</v>
      </c>
      <c r="T10" s="22">
        <f>SUMIF(Club_B,O10,Perdu_E)+SUMIF(Club_K,O10,Perdu_J)</f>
        <v>3</v>
      </c>
      <c r="U10" s="22">
        <v>0</v>
      </c>
      <c r="V10" s="22">
        <f>SUMIF(Club_B,O10,Score_F)+SUMIF(Club_K,O10,Score_G)</f>
        <v>30</v>
      </c>
      <c r="W10" s="22">
        <f>SUMIF(Club_B,O10,Score_G)+SUMIF(Club_K,O10,Score_F)</f>
        <v>40</v>
      </c>
      <c r="X10" s="23">
        <f>V10/W10</f>
        <v>0.75</v>
      </c>
    </row>
    <row r="11" spans="1:24" ht="18.75">
      <c r="A11" s="13">
        <v>5</v>
      </c>
      <c r="B11" s="14" t="str">
        <f>K6</f>
        <v> MONTELIER 1</v>
      </c>
      <c r="C11" s="14"/>
      <c r="D11" s="14">
        <v>1</v>
      </c>
      <c r="E11" s="14"/>
      <c r="F11" s="8">
        <v>7</v>
      </c>
      <c r="G11" s="8">
        <v>7</v>
      </c>
      <c r="H11" s="14"/>
      <c r="I11" s="14">
        <v>1</v>
      </c>
      <c r="J11" s="14"/>
      <c r="K11" s="14" t="str">
        <f>B5</f>
        <v> UPIE TT 1</v>
      </c>
      <c r="L11" s="15">
        <v>3</v>
      </c>
      <c r="N11" s="19">
        <v>7</v>
      </c>
      <c r="O11" s="20" t="str">
        <f>Poule!B17</f>
        <v> MONTELIER 1</v>
      </c>
      <c r="P11" s="21">
        <f>(R11*3)+(S11*2)+(T11*1)-U11</f>
        <v>8</v>
      </c>
      <c r="Q11" s="22">
        <f>SUM(R11:U11)</f>
        <v>5</v>
      </c>
      <c r="R11" s="22">
        <f>SUMIF(Club_B,O11,Gagne_C)+SUMIF(Club_K,O11,Gagne_H)</f>
        <v>1</v>
      </c>
      <c r="S11" s="22">
        <f>SUMIF(Club_B,O11,Nul_D)+SUMIF(Club_K,O11,Nul_I)</f>
        <v>1</v>
      </c>
      <c r="T11" s="22">
        <f>SUMIF(Club_B,O11,Perdu_E)+SUMIF(Club_K,O11,Perdu_J)</f>
        <v>3</v>
      </c>
      <c r="U11" s="22">
        <v>0</v>
      </c>
      <c r="V11" s="22">
        <f>SUMIF(Club_B,O11,Score_F)+SUMIF(Club_K,O11,Score_G)</f>
        <v>29</v>
      </c>
      <c r="W11" s="22">
        <f>SUMIF(Club_B,O11,Score_G)+SUMIF(Club_K,O11,Score_F)</f>
        <v>41</v>
      </c>
      <c r="X11" s="23">
        <f>V11/W11</f>
        <v>0.7073170731707317</v>
      </c>
    </row>
    <row r="12" spans="1:24" ht="19.5" thickBot="1">
      <c r="A12" s="24">
        <v>8</v>
      </c>
      <c r="B12" s="25" t="str">
        <f>K3</f>
        <v> MONTELIMAR TT 2</v>
      </c>
      <c r="C12" s="25">
        <v>1</v>
      </c>
      <c r="D12" s="25"/>
      <c r="E12" s="25"/>
      <c r="F12" s="9">
        <v>14</v>
      </c>
      <c r="G12" s="9">
        <v>0</v>
      </c>
      <c r="H12" s="25"/>
      <c r="I12" s="25"/>
      <c r="J12" s="25">
        <v>1</v>
      </c>
      <c r="K12" s="25" t="str">
        <f>B6</f>
        <v> ROMANS AS PTT 5</v>
      </c>
      <c r="L12" s="26">
        <v>4</v>
      </c>
      <c r="N12" s="29">
        <v>8</v>
      </c>
      <c r="O12" s="30" t="str">
        <f>Poule!B14</f>
        <v> ANNONAY TTBA 2</v>
      </c>
      <c r="P12" s="31">
        <v>5</v>
      </c>
      <c r="Q12" s="32">
        <v>5</v>
      </c>
      <c r="R12" s="32">
        <f>SUMIF(Club_B,O12,Gagne_C)+SUMIF(Club_K,O12,Gagne_H)</f>
        <v>0</v>
      </c>
      <c r="S12" s="32">
        <f>SUMIF(Club_B,O12,Nul_D)+SUMIF(Club_K,O12,Nul_I)</f>
        <v>0</v>
      </c>
      <c r="T12" s="32">
        <v>5</v>
      </c>
      <c r="U12" s="32">
        <v>0</v>
      </c>
      <c r="V12" s="32">
        <f>SUMIF(Club_B,O12,Score_F)+SUMIF(Club_K,O12,Score_G)</f>
        <v>22</v>
      </c>
      <c r="W12" s="32">
        <f>SUMIF(Club_B,O12,Score_G)+SUMIF(Club_K,O12,Score_F)</f>
        <v>48</v>
      </c>
      <c r="X12" s="33">
        <f>V12/W12</f>
        <v>0.4583333333333333</v>
      </c>
    </row>
    <row r="13" spans="1:24" ht="19.5" thickBot="1">
      <c r="A13" s="34"/>
      <c r="K13" s="10"/>
      <c r="L13" s="34"/>
      <c r="N13" s="35"/>
      <c r="O13" s="36"/>
      <c r="P13" s="37"/>
      <c r="Q13" s="38"/>
      <c r="R13" s="38"/>
      <c r="S13" s="38"/>
      <c r="T13" s="38"/>
      <c r="U13" s="38"/>
      <c r="V13" s="38"/>
      <c r="W13" s="38"/>
      <c r="X13" s="38"/>
    </row>
    <row r="14" spans="1:16" ht="18.75">
      <c r="A14" s="94" t="s">
        <v>2</v>
      </c>
      <c r="B14" s="95"/>
      <c r="C14" s="12" t="s">
        <v>19</v>
      </c>
      <c r="D14" s="12" t="s">
        <v>20</v>
      </c>
      <c r="E14" s="12" t="s">
        <v>21</v>
      </c>
      <c r="F14" s="96" t="s">
        <v>41</v>
      </c>
      <c r="G14" s="97"/>
      <c r="H14" s="12" t="s">
        <v>19</v>
      </c>
      <c r="I14" s="12" t="s">
        <v>20</v>
      </c>
      <c r="J14" s="12" t="s">
        <v>21</v>
      </c>
      <c r="K14" s="105">
        <f>Poule!D44</f>
        <v>42658</v>
      </c>
      <c r="L14" s="106"/>
      <c r="P14" s="37"/>
    </row>
    <row r="15" spans="1:16" ht="18.75">
      <c r="A15" s="13">
        <v>1</v>
      </c>
      <c r="B15" s="14" t="str">
        <f>B3</f>
        <v> TT GOUBETOIS 3</v>
      </c>
      <c r="C15" s="14">
        <v>1</v>
      </c>
      <c r="D15" s="14"/>
      <c r="E15" s="14"/>
      <c r="F15" s="8">
        <v>12</v>
      </c>
      <c r="G15" s="8">
        <v>2</v>
      </c>
      <c r="H15" s="14"/>
      <c r="I15" s="14"/>
      <c r="J15" s="14">
        <v>1</v>
      </c>
      <c r="K15" s="14" t="str">
        <f>K5</f>
        <v> MANTHES TTRV 3 à 18 h</v>
      </c>
      <c r="L15" s="15">
        <v>6</v>
      </c>
      <c r="O15" s="10" t="s">
        <v>22</v>
      </c>
      <c r="P15" s="39">
        <v>3</v>
      </c>
    </row>
    <row r="16" spans="1:16" ht="18.75">
      <c r="A16" s="13">
        <v>2</v>
      </c>
      <c r="B16" s="14" t="str">
        <f>B4</f>
        <v> ANNONAY TTBA 2</v>
      </c>
      <c r="C16" s="14"/>
      <c r="D16" s="14"/>
      <c r="E16" s="14">
        <v>1</v>
      </c>
      <c r="F16" s="8">
        <v>6</v>
      </c>
      <c r="G16" s="8">
        <v>8</v>
      </c>
      <c r="H16" s="14">
        <v>1</v>
      </c>
      <c r="I16" s="14"/>
      <c r="J16" s="14"/>
      <c r="K16" s="14" t="str">
        <f>K6</f>
        <v> MONTELIER 1</v>
      </c>
      <c r="L16" s="15">
        <v>5</v>
      </c>
      <c r="O16" s="10" t="s">
        <v>23</v>
      </c>
      <c r="P16" s="39">
        <v>2</v>
      </c>
    </row>
    <row r="17" spans="1:16" ht="18.75">
      <c r="A17" s="13">
        <v>3</v>
      </c>
      <c r="B17" s="14" t="str">
        <f>B5</f>
        <v> UPIE TT 1</v>
      </c>
      <c r="C17" s="14"/>
      <c r="D17" s="14">
        <v>1</v>
      </c>
      <c r="E17" s="14"/>
      <c r="F17" s="8">
        <v>7</v>
      </c>
      <c r="G17" s="8">
        <v>7</v>
      </c>
      <c r="H17" s="14"/>
      <c r="I17" s="14">
        <v>1</v>
      </c>
      <c r="J17" s="14"/>
      <c r="K17" s="14" t="str">
        <f>B6</f>
        <v> ROMANS AS PTT 5</v>
      </c>
      <c r="L17" s="15">
        <v>4</v>
      </c>
      <c r="O17" s="10" t="s">
        <v>24</v>
      </c>
      <c r="P17" s="39">
        <v>1</v>
      </c>
    </row>
    <row r="18" spans="1:12" ht="19.5" thickBot="1">
      <c r="A18" s="24">
        <v>8</v>
      </c>
      <c r="B18" s="25" t="str">
        <f>K3</f>
        <v> MONTELIMAR TT 2</v>
      </c>
      <c r="C18" s="25"/>
      <c r="D18" s="25"/>
      <c r="E18" s="25">
        <v>1</v>
      </c>
      <c r="F18" s="9">
        <v>5</v>
      </c>
      <c r="G18" s="9">
        <v>9</v>
      </c>
      <c r="H18" s="25">
        <v>1</v>
      </c>
      <c r="I18" s="25"/>
      <c r="J18" s="25"/>
      <c r="K18" s="25" t="str">
        <f>K4</f>
        <v> E. BLACONS CREST 1</v>
      </c>
      <c r="L18" s="26">
        <v>7</v>
      </c>
    </row>
    <row r="19" spans="1:12" ht="19.5" thickBot="1">
      <c r="A19" s="34"/>
      <c r="K19" s="10"/>
      <c r="L19" s="34"/>
    </row>
    <row r="20" spans="1:12" ht="18.75">
      <c r="A20" s="94" t="s">
        <v>3</v>
      </c>
      <c r="B20" s="95"/>
      <c r="C20" s="12" t="s">
        <v>19</v>
      </c>
      <c r="D20" s="12" t="s">
        <v>20</v>
      </c>
      <c r="E20" s="12" t="s">
        <v>21</v>
      </c>
      <c r="F20" s="96" t="s">
        <v>41</v>
      </c>
      <c r="G20" s="97"/>
      <c r="H20" s="12" t="s">
        <v>19</v>
      </c>
      <c r="I20" s="12" t="s">
        <v>20</v>
      </c>
      <c r="J20" s="12" t="s">
        <v>21</v>
      </c>
      <c r="K20" s="105">
        <f>Poule!D45</f>
        <v>42679</v>
      </c>
      <c r="L20" s="106"/>
    </row>
    <row r="21" spans="1:12" ht="18.75">
      <c r="A21" s="13">
        <v>5</v>
      </c>
      <c r="B21" s="14" t="str">
        <f>K6</f>
        <v> MONTELIER 1</v>
      </c>
      <c r="C21" s="14"/>
      <c r="D21" s="14"/>
      <c r="E21" s="14">
        <v>1</v>
      </c>
      <c r="F21" s="40">
        <v>5</v>
      </c>
      <c r="G21" s="40">
        <v>9</v>
      </c>
      <c r="H21" s="14">
        <v>1</v>
      </c>
      <c r="I21" s="14"/>
      <c r="J21" s="14"/>
      <c r="K21" s="14" t="str">
        <f>B3</f>
        <v> TT GOUBETOIS 3</v>
      </c>
      <c r="L21" s="15">
        <v>1</v>
      </c>
    </row>
    <row r="22" spans="1:27" ht="18.75">
      <c r="A22" s="13">
        <v>4</v>
      </c>
      <c r="B22" s="14" t="str">
        <f>B6</f>
        <v> ROMANS AS PTT 5</v>
      </c>
      <c r="C22" s="14">
        <v>1</v>
      </c>
      <c r="D22" s="14"/>
      <c r="E22" s="14"/>
      <c r="F22" s="40">
        <v>10</v>
      </c>
      <c r="G22" s="40">
        <v>4</v>
      </c>
      <c r="H22" s="14"/>
      <c r="I22" s="14"/>
      <c r="J22" s="14">
        <v>1</v>
      </c>
      <c r="K22" s="14" t="str">
        <f>B4</f>
        <v> ANNONAY TTBA 2</v>
      </c>
      <c r="L22" s="15">
        <v>2</v>
      </c>
      <c r="O22" s="93" t="s">
        <v>160</v>
      </c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</row>
    <row r="23" spans="1:12" ht="18.75">
      <c r="A23" s="13">
        <v>3</v>
      </c>
      <c r="B23" s="14" t="str">
        <f>B5</f>
        <v> UPIE TT 1</v>
      </c>
      <c r="C23" s="14"/>
      <c r="D23" s="14">
        <v>1</v>
      </c>
      <c r="E23" s="14"/>
      <c r="F23" s="40">
        <v>7</v>
      </c>
      <c r="G23" s="40">
        <v>7</v>
      </c>
      <c r="H23" s="14"/>
      <c r="I23" s="14">
        <v>1</v>
      </c>
      <c r="J23" s="14"/>
      <c r="K23" s="14" t="str">
        <f>K3</f>
        <v> MONTELIMAR TT 2</v>
      </c>
      <c r="L23" s="15">
        <v>8</v>
      </c>
    </row>
    <row r="24" spans="1:12" ht="19.5" thickBot="1">
      <c r="A24" s="24">
        <v>6</v>
      </c>
      <c r="B24" s="25" t="str">
        <f>K5</f>
        <v> MANTHES TTRV 3 à 18 h</v>
      </c>
      <c r="C24" s="25"/>
      <c r="D24" s="25"/>
      <c r="E24" s="25">
        <v>1</v>
      </c>
      <c r="F24" s="41">
        <v>3</v>
      </c>
      <c r="G24" s="41">
        <v>11</v>
      </c>
      <c r="H24" s="25">
        <v>1</v>
      </c>
      <c r="I24" s="25"/>
      <c r="J24" s="25"/>
      <c r="K24" s="25" t="str">
        <f>K4</f>
        <v> E. BLACONS CREST 1</v>
      </c>
      <c r="L24" s="26">
        <v>7</v>
      </c>
    </row>
    <row r="25" spans="1:12" ht="19.5" thickBot="1">
      <c r="A25" s="34"/>
      <c r="K25" s="10"/>
      <c r="L25" s="34"/>
    </row>
    <row r="26" spans="1:12" ht="18.75">
      <c r="A26" s="94" t="s">
        <v>4</v>
      </c>
      <c r="B26" s="95"/>
      <c r="C26" s="12" t="s">
        <v>19</v>
      </c>
      <c r="D26" s="12" t="s">
        <v>20</v>
      </c>
      <c r="E26" s="12" t="s">
        <v>21</v>
      </c>
      <c r="F26" s="96" t="s">
        <v>41</v>
      </c>
      <c r="G26" s="97"/>
      <c r="H26" s="12" t="s">
        <v>19</v>
      </c>
      <c r="I26" s="12" t="s">
        <v>20</v>
      </c>
      <c r="J26" s="12" t="s">
        <v>21</v>
      </c>
      <c r="K26" s="105">
        <f>Poule!D46</f>
        <v>42693</v>
      </c>
      <c r="L26" s="106"/>
    </row>
    <row r="27" spans="1:12" ht="18.75">
      <c r="A27" s="13">
        <v>1</v>
      </c>
      <c r="B27" s="14" t="str">
        <f>B3</f>
        <v> TT GOUBETOIS 3</v>
      </c>
      <c r="C27" s="14">
        <f>IF(F27="","",IF(F27&gt;G27,1,IF(F27=G27,"",IF(F27&lt;G27,""))))</f>
        <v>1</v>
      </c>
      <c r="D27" s="14">
        <f>IF(F27="","",IF(F27&gt;G27,"",IF(F27=G27,1,IF(F27&lt;G27,""))))</f>
      </c>
      <c r="E27" s="14">
        <f>IF(F27="","",IF(F27&gt;G27,"",IF(F27=G27,"",IF(F27&lt;G27,1))))</f>
      </c>
      <c r="F27" s="40">
        <v>11</v>
      </c>
      <c r="G27" s="40">
        <v>3</v>
      </c>
      <c r="H27" s="14">
        <f>IF(G27="","",IF(G27&gt;F27,1,IF(G27=F27,"",IF(G27&lt;F27,""))))</f>
      </c>
      <c r="I27" s="14">
        <f>IF(G27="","",IF(G27&gt;F27,"",IF(G27=F27,1,IF(G27&lt;F27,""))))</f>
      </c>
      <c r="J27" s="14">
        <f>IF(G27="","",IF(G27&gt;F27,"",IF(G27=F27,"",IF(G27&lt;F27,1))))</f>
        <v>1</v>
      </c>
      <c r="K27" s="14" t="str">
        <f>B22</f>
        <v> ROMANS AS PTT 5</v>
      </c>
      <c r="L27" s="15">
        <v>4</v>
      </c>
    </row>
    <row r="28" spans="1:12" ht="18.75">
      <c r="A28" s="13">
        <v>2</v>
      </c>
      <c r="B28" s="14" t="str">
        <f>K22</f>
        <v> ANNONAY TTBA 2</v>
      </c>
      <c r="C28" s="14">
        <f>IF(F28="","",IF(F28&gt;G28,1,IF(F28=G28,"",IF(F28&lt;G28,""))))</f>
      </c>
      <c r="D28" s="14">
        <f>IF(F28="","",IF(F28&gt;G28,"",IF(F28=G28,1,IF(F28&lt;G28,""))))</f>
      </c>
      <c r="E28" s="14"/>
      <c r="F28" s="40">
        <v>3</v>
      </c>
      <c r="G28" s="40">
        <v>11</v>
      </c>
      <c r="H28" s="14">
        <f>IF(G28="","",IF(G28&gt;F28,1,IF(G28=F28,"",IF(G28&lt;F28,""))))</f>
        <v>1</v>
      </c>
      <c r="I28" s="14">
        <f>IF(G28="","",IF(G28&gt;F28,"",IF(G28=F28,1,IF(G28&lt;F28,""))))</f>
      </c>
      <c r="J28" s="14">
        <f>IF(G28="","",IF(G28&gt;F28,"",IF(G28=F28,"",IF(G28&lt;F28,1))))</f>
      </c>
      <c r="K28" s="14" t="str">
        <f>B23</f>
        <v> UPIE TT 1</v>
      </c>
      <c r="L28" s="15">
        <v>3</v>
      </c>
    </row>
    <row r="29" spans="1:12" ht="18.75">
      <c r="A29" s="13">
        <v>7</v>
      </c>
      <c r="B29" s="14" t="str">
        <f>K24</f>
        <v> E. BLACONS CREST 1</v>
      </c>
      <c r="C29" s="14">
        <f>IF(F29="","",IF(F29&gt;G29,1,IF(F29=G29,"",IF(F29&lt;G29,""))))</f>
        <v>1</v>
      </c>
      <c r="D29" s="14">
        <f>IF(F29="","",IF(F29&gt;G29,"",IF(F29=G29,1,IF(F29&lt;G29,""))))</f>
      </c>
      <c r="E29" s="14">
        <f>IF(F29="","",IF(F29&gt;G29,"",IF(F29=G29,"",IF(F29&lt;G29,1))))</f>
      </c>
      <c r="F29" s="40">
        <v>9</v>
      </c>
      <c r="G29" s="40">
        <v>5</v>
      </c>
      <c r="H29" s="14">
        <f>IF(G29="","",IF(G29&gt;F29,1,IF(G29=F29,"",IF(G29&lt;F29,""))))</f>
      </c>
      <c r="I29" s="14">
        <f>IF(G29="","",IF(G29&gt;F29,"",IF(G29=F29,1,IF(G29&lt;F29,""))))</f>
      </c>
      <c r="J29" s="14">
        <f>IF(G29="","",IF(G29&gt;F29,"",IF(G29=F29,"",IF(G29&lt;F29,1))))</f>
        <v>1</v>
      </c>
      <c r="K29" s="14" t="str">
        <f>B21</f>
        <v> MONTELIER 1</v>
      </c>
      <c r="L29" s="15">
        <v>5</v>
      </c>
    </row>
    <row r="30" spans="1:12" ht="19.5" thickBot="1">
      <c r="A30" s="24">
        <v>8</v>
      </c>
      <c r="B30" s="25" t="str">
        <f>K23</f>
        <v> MONTELIMAR TT 2</v>
      </c>
      <c r="C30" s="25">
        <f>IF(F30="","",IF(F30&gt;G30,1,IF(F30=G30,"",IF(F30&lt;G30,""))))</f>
        <v>1</v>
      </c>
      <c r="D30" s="25">
        <f>IF(F30="","",IF(F30&gt;G30,"",IF(F30=G30,1,IF(F30&lt;G30,""))))</f>
      </c>
      <c r="E30" s="25">
        <f>IF(F30="","",IF(F30&gt;G30,"",IF(F30=G30,"",IF(F30&lt;G30,1))))</f>
      </c>
      <c r="F30" s="41">
        <v>9</v>
      </c>
      <c r="G30" s="41">
        <v>5</v>
      </c>
      <c r="H30" s="25">
        <f>IF(G30="","",IF(G30&gt;F30,1,IF(G30=F30,"",IF(G30&lt;F30,""))))</f>
      </c>
      <c r="I30" s="25">
        <f>IF(G30="","",IF(G30&gt;F30,"",IF(G30=F30,1,IF(G30&lt;F30,""))))</f>
      </c>
      <c r="J30" s="25">
        <f>IF(G30="","",IF(G30&gt;F30,"",IF(G30=F30,"",IF(G30&lt;F30,1))))</f>
        <v>1</v>
      </c>
      <c r="K30" s="25" t="str">
        <f>B24</f>
        <v> MANTHES TTRV 3 à 18 h</v>
      </c>
      <c r="L30" s="26">
        <v>6</v>
      </c>
    </row>
    <row r="31" spans="1:12" ht="19.5" thickBot="1">
      <c r="A31" s="34"/>
      <c r="K31" s="10"/>
      <c r="L31" s="34"/>
    </row>
    <row r="32" spans="1:12" ht="18.75">
      <c r="A32" s="94" t="s">
        <v>5</v>
      </c>
      <c r="B32" s="95"/>
      <c r="C32" s="12" t="s">
        <v>19</v>
      </c>
      <c r="D32" s="12" t="s">
        <v>20</v>
      </c>
      <c r="E32" s="12" t="s">
        <v>21</v>
      </c>
      <c r="F32" s="96" t="s">
        <v>41</v>
      </c>
      <c r="G32" s="97"/>
      <c r="H32" s="12" t="s">
        <v>19</v>
      </c>
      <c r="I32" s="12" t="s">
        <v>20</v>
      </c>
      <c r="J32" s="12" t="s">
        <v>21</v>
      </c>
      <c r="K32" s="105">
        <f>Poule!D47</f>
        <v>42707</v>
      </c>
      <c r="L32" s="106"/>
    </row>
    <row r="33" spans="1:12" ht="18.75">
      <c r="A33" s="13">
        <v>3</v>
      </c>
      <c r="B33" s="14" t="str">
        <f>K28</f>
        <v> UPIE TT 1</v>
      </c>
      <c r="C33" s="14">
        <f>IF(F33="","",IF(F33&gt;G33,1,IF(F33=G33,"",IF(F33&lt;G33,""))))</f>
      </c>
      <c r="D33" s="14">
        <f>IF(F33="","",IF(F33&gt;G33,"",IF(F33=G33,1,IF(F33&lt;G33,""))))</f>
      </c>
      <c r="E33" s="14">
        <f>IF(F33="","",IF(F33&gt;G33,"",IF(F33=G33,"",IF(F33&lt;G33,1))))</f>
      </c>
      <c r="F33" s="40"/>
      <c r="G33" s="40">
        <f>IF(F33="","",(20-F33))</f>
      </c>
      <c r="H33" s="14">
        <f>IF(G33="","",IF(G33&gt;F33,1,IF(G33=F33,"",IF(G33&lt;F33,""))))</f>
      </c>
      <c r="I33" s="14">
        <f>IF(G33="","",IF(G33&gt;F33,"",IF(G33=F33,1,IF(G33&lt;F33,""))))</f>
      </c>
      <c r="J33" s="14">
        <f>IF(G33="","",IF(G33&gt;F33,"",IF(G33=F33,"",IF(G33&lt;F33,1))))</f>
      </c>
      <c r="K33" s="14" t="str">
        <f>B27</f>
        <v> TT GOUBETOIS 3</v>
      </c>
      <c r="L33" s="15">
        <v>1</v>
      </c>
    </row>
    <row r="34" spans="1:12" ht="18.75">
      <c r="A34" s="13">
        <v>5</v>
      </c>
      <c r="B34" s="14" t="str">
        <f>K29</f>
        <v> MONTELIER 1</v>
      </c>
      <c r="C34" s="14">
        <f>IF(F34="","",IF(F34&gt;G34,1,IF(F34=G34,"",IF(F34&lt;G34,""))))</f>
      </c>
      <c r="D34" s="14">
        <f>IF(F34="","",IF(F34&gt;G34,"",IF(F34=G34,1,IF(F34&lt;G34,""))))</f>
      </c>
      <c r="E34" s="14">
        <f>IF(F34="","",IF(F34&gt;G34,"",IF(F34=G34,"",IF(F34&lt;G34,1))))</f>
      </c>
      <c r="F34" s="40"/>
      <c r="G34" s="40">
        <f>IF(F34="","",(20-F34))</f>
      </c>
      <c r="H34" s="14">
        <f>IF(G34="","",IF(G34&gt;F34,1,IF(G34=F34,"",IF(G34&lt;F34,""))))</f>
      </c>
      <c r="I34" s="14">
        <f>IF(G34="","",IF(G34&gt;F34,"",IF(G34=F34,1,IF(G34&lt;F34,""))))</f>
      </c>
      <c r="J34" s="14">
        <f>IF(G34="","",IF(G34&gt;F34,"",IF(G34=F34,"",IF(G34&lt;F34,1))))</f>
      </c>
      <c r="K34" s="14" t="str">
        <f>K30</f>
        <v> MANTHES TTRV 3 à 18 h</v>
      </c>
      <c r="L34" s="15">
        <v>6</v>
      </c>
    </row>
    <row r="35" spans="1:12" ht="18.75">
      <c r="A35" s="13">
        <v>4</v>
      </c>
      <c r="B35" s="14" t="str">
        <f>K27</f>
        <v> ROMANS AS PTT 5</v>
      </c>
      <c r="C35" s="14">
        <f>IF(F35="","",IF(F35&gt;G35,1,IF(F35=G35,"",IF(F35&lt;G35,""))))</f>
      </c>
      <c r="D35" s="14">
        <f>IF(F35="","",IF(F35&gt;G35,"",IF(F35=G35,1,IF(F35&lt;G35,""))))</f>
      </c>
      <c r="E35" s="14">
        <f>IF(F35="","",IF(F35&gt;G35,"",IF(F35=G35,"",IF(F35&lt;G35,1))))</f>
      </c>
      <c r="F35" s="40"/>
      <c r="G35" s="40">
        <f>IF(F35="","",(20-F35))</f>
      </c>
      <c r="H35" s="14">
        <f>IF(G35="","",IF(G35&gt;F35,1,IF(G35=F35,"",IF(G35&lt;F35,""))))</f>
      </c>
      <c r="I35" s="14">
        <f>IF(G35="","",IF(G35&gt;F35,"",IF(G35=F35,1,IF(G35&lt;F35,""))))</f>
      </c>
      <c r="J35" s="14">
        <f>IF(G35="","",IF(G35&gt;F35,"",IF(G35=F35,"",IF(G35&lt;F35,1))))</f>
      </c>
      <c r="K35" s="14" t="str">
        <f>B29</f>
        <v> E. BLACONS CREST 1</v>
      </c>
      <c r="L35" s="15">
        <v>7</v>
      </c>
    </row>
    <row r="36" spans="1:12" ht="19.5" thickBot="1">
      <c r="A36" s="24">
        <v>2</v>
      </c>
      <c r="B36" s="25" t="str">
        <f>B28</f>
        <v> ANNONAY TTBA 2</v>
      </c>
      <c r="C36" s="25">
        <f>IF(F36="","",IF(F36&gt;G36,1,IF(F36=G36,"",IF(F36&lt;G36,""))))</f>
      </c>
      <c r="D36" s="25">
        <f>IF(F36="","",IF(F36&gt;G36,"",IF(F36=G36,1,IF(F36&lt;G36,""))))</f>
      </c>
      <c r="E36" s="25">
        <f>IF(F36="","",IF(F36&gt;G36,"",IF(F36=G36,"",IF(F36&lt;G36,1))))</f>
      </c>
      <c r="F36" s="41"/>
      <c r="G36" s="41">
        <f>IF(F36="","",(20-F36))</f>
      </c>
      <c r="H36" s="25">
        <f>IF(G36="","",IF(G36&gt;F36,1,IF(G36=F36,"",IF(G36&lt;F36,""))))</f>
      </c>
      <c r="I36" s="25">
        <f>IF(G36="","",IF(G36&gt;F36,"",IF(G36=F36,1,IF(G36&lt;F36,""))))</f>
      </c>
      <c r="J36" s="25">
        <f>IF(G36="","",IF(G36&gt;F36,"",IF(G36=F36,"",IF(G36&lt;F36,1))))</f>
      </c>
      <c r="K36" s="25" t="str">
        <f>B30</f>
        <v> MONTELIMAR TT 2</v>
      </c>
      <c r="L36" s="26">
        <v>8</v>
      </c>
    </row>
    <row r="37" spans="1:12" ht="19.5" thickBot="1">
      <c r="A37" s="34"/>
      <c r="K37" s="10"/>
      <c r="L37" s="34"/>
    </row>
    <row r="38" spans="1:12" ht="18.75">
      <c r="A38" s="94" t="s">
        <v>6</v>
      </c>
      <c r="B38" s="95"/>
      <c r="C38" s="12" t="s">
        <v>19</v>
      </c>
      <c r="D38" s="12" t="s">
        <v>20</v>
      </c>
      <c r="E38" s="12" t="s">
        <v>21</v>
      </c>
      <c r="F38" s="96" t="s">
        <v>41</v>
      </c>
      <c r="G38" s="97"/>
      <c r="H38" s="12" t="s">
        <v>19</v>
      </c>
      <c r="I38" s="12" t="s">
        <v>20</v>
      </c>
      <c r="J38" s="12" t="s">
        <v>21</v>
      </c>
      <c r="K38" s="105">
        <f>Poule!D48</f>
        <v>42714</v>
      </c>
      <c r="L38" s="106"/>
    </row>
    <row r="39" spans="1:12" ht="18.75">
      <c r="A39" s="13">
        <v>1</v>
      </c>
      <c r="B39" s="14" t="str">
        <f>K33</f>
        <v> TT GOUBETOIS 3</v>
      </c>
      <c r="C39" s="14">
        <f>IF(F39="","",IF(F39&gt;G39,1,IF(F39=G39,"",IF(F39&lt;G39,""))))</f>
      </c>
      <c r="D39" s="14">
        <f>IF(F39="","",IF(F39&gt;G39,"",IF(F39=G39,1,IF(F39&lt;G39,""))))</f>
      </c>
      <c r="E39" s="14">
        <f>IF(F39="","",IF(F39&gt;G39,"",IF(F39=G39,"",IF(F39&lt;G39,1))))</f>
      </c>
      <c r="F39" s="40"/>
      <c r="G39" s="40">
        <f>IF(F39="","",(20-F39))</f>
      </c>
      <c r="H39" s="14">
        <f>IF(G39="","",IF(G39&gt;F39,1,IF(G39=F39,"",IF(G39&lt;F39,""))))</f>
      </c>
      <c r="I39" s="14">
        <f>IF(G39="","",IF(G39&gt;F39,"",IF(G39=F39,1,IF(G39&lt;F39,""))))</f>
      </c>
      <c r="J39" s="14">
        <f>IF(G39="","",IF(G39&gt;F39,"",IF(G39=F39,"",IF(G39&lt;F39,1))))</f>
      </c>
      <c r="K39" s="14" t="str">
        <f>B36</f>
        <v> ANNONAY TTBA 2</v>
      </c>
      <c r="L39" s="15">
        <v>2</v>
      </c>
    </row>
    <row r="40" spans="1:12" ht="18.75">
      <c r="A40" s="13">
        <v>6</v>
      </c>
      <c r="B40" s="14" t="str">
        <f>K34</f>
        <v> MANTHES TTRV 3 à 18 h</v>
      </c>
      <c r="C40" s="14">
        <f>IF(F40="","",IF(F40&gt;G40,1,IF(F40=G40,"",IF(F40&lt;G40,""))))</f>
      </c>
      <c r="D40" s="14">
        <f>IF(F40="","",IF(F40&gt;G40,"",IF(F40=G40,1,IF(F40&lt;G40,""))))</f>
      </c>
      <c r="E40" s="14">
        <f>IF(F40="","",IF(F40&gt;G40,"",IF(F40=G40,"",IF(F40&lt;G40,1))))</f>
      </c>
      <c r="F40" s="40"/>
      <c r="G40" s="40">
        <f>IF(F40="","",(20-F40))</f>
      </c>
      <c r="H40" s="14">
        <f>IF(G40="","",IF(G40&gt;F40,1,IF(G40=F40,"",IF(G40&lt;F40,""))))</f>
      </c>
      <c r="I40" s="14">
        <f>IF(G40="","",IF(G40&gt;F40,"",IF(G40=F40,1,IF(G40&lt;F40,""))))</f>
      </c>
      <c r="J40" s="14">
        <f>IF(G40="","",IF(G40&gt;F40,"",IF(G40=F40,"",IF(G40&lt;F40,1))))</f>
      </c>
      <c r="K40" s="14" t="str">
        <f>B35</f>
        <v> ROMANS AS PTT 5</v>
      </c>
      <c r="L40" s="15">
        <v>4</v>
      </c>
    </row>
    <row r="41" spans="1:12" ht="18.75">
      <c r="A41" s="13">
        <v>7</v>
      </c>
      <c r="B41" s="14" t="str">
        <f>K35</f>
        <v> E. BLACONS CREST 1</v>
      </c>
      <c r="C41" s="14">
        <f>IF(F41="","",IF(F41&gt;G41,1,IF(F41=G41,"",IF(F41&lt;G41,""))))</f>
      </c>
      <c r="D41" s="14">
        <f>IF(F41="","",IF(F41&gt;G41,"",IF(F41=G41,1,IF(F41&lt;G41,""))))</f>
      </c>
      <c r="E41" s="14">
        <f>IF(F41="","",IF(F41&gt;G41,"",IF(F41=G41,"",IF(F41&lt;G41,1))))</f>
      </c>
      <c r="F41" s="40"/>
      <c r="G41" s="40">
        <f>IF(F41="","",(20-F41))</f>
      </c>
      <c r="H41" s="14">
        <f>IF(G41="","",IF(G41&gt;F41,1,IF(G41=F41,"",IF(G41&lt;F41,""))))</f>
      </c>
      <c r="I41" s="14">
        <f>IF(G41="","",IF(G41&gt;F41,"",IF(G41=F41,1,IF(G41&lt;F41,""))))</f>
      </c>
      <c r="J41" s="14">
        <f>IF(G41="","",IF(G41&gt;F41,"",IF(G41=F41,"",IF(G41&lt;F41,1))))</f>
      </c>
      <c r="K41" s="14" t="str">
        <f>B33</f>
        <v> UPIE TT 1</v>
      </c>
      <c r="L41" s="15">
        <v>3</v>
      </c>
    </row>
    <row r="42" spans="1:12" ht="19.5" thickBot="1">
      <c r="A42" s="24">
        <v>8</v>
      </c>
      <c r="B42" s="25" t="str">
        <f>K36</f>
        <v> MONTELIMAR TT 2</v>
      </c>
      <c r="C42" s="25">
        <f>IF(F42="","",IF(F42&gt;G42,1,IF(F42=G42,"",IF(F42&lt;G42,""))))</f>
      </c>
      <c r="D42" s="25">
        <f>IF(F42="","",IF(F42&gt;G42,"",IF(F42=G42,1,IF(F42&lt;G42,""))))</f>
      </c>
      <c r="E42" s="25">
        <f>IF(F42="","",IF(F42&gt;G42,"",IF(F42=G42,"",IF(F42&lt;G42,1))))</f>
      </c>
      <c r="F42" s="41"/>
      <c r="G42" s="41">
        <f>IF(F42="","",(20-F42))</f>
      </c>
      <c r="H42" s="25">
        <f>IF(G42="","",IF(G42&gt;F42,1,IF(G42=F42,"",IF(G42&lt;F42,""))))</f>
      </c>
      <c r="I42" s="25">
        <f>IF(G42="","",IF(G42&gt;F42,"",IF(G42=F42,1,IF(G42&lt;F42,""))))</f>
      </c>
      <c r="J42" s="25">
        <f>IF(G42="","",IF(G42&gt;F42,"",IF(G42=F42,"",IF(G42&lt;F42,1))))</f>
      </c>
      <c r="K42" s="25" t="str">
        <f>B34</f>
        <v> MONTELIER 1</v>
      </c>
      <c r="L42" s="26">
        <v>5</v>
      </c>
    </row>
  </sheetData>
  <sheetProtection/>
  <mergeCells count="28">
    <mergeCell ref="A20:B20"/>
    <mergeCell ref="F20:G20"/>
    <mergeCell ref="K20:L20"/>
    <mergeCell ref="A38:B38"/>
    <mergeCell ref="F38:G38"/>
    <mergeCell ref="K38:L38"/>
    <mergeCell ref="A26:B26"/>
    <mergeCell ref="F26:G26"/>
    <mergeCell ref="K26:L26"/>
    <mergeCell ref="A32:B32"/>
    <mergeCell ref="O3:O4"/>
    <mergeCell ref="P3:P4"/>
    <mergeCell ref="A8:B8"/>
    <mergeCell ref="F8:G8"/>
    <mergeCell ref="K8:L8"/>
    <mergeCell ref="A14:B14"/>
    <mergeCell ref="F14:G14"/>
    <mergeCell ref="K14:L14"/>
    <mergeCell ref="Q3:U3"/>
    <mergeCell ref="V3:X3"/>
    <mergeCell ref="F32:G32"/>
    <mergeCell ref="K32:L32"/>
    <mergeCell ref="O22:AA22"/>
    <mergeCell ref="A1:L1"/>
    <mergeCell ref="A2:B2"/>
    <mergeCell ref="F2:G2"/>
    <mergeCell ref="K2:L2"/>
    <mergeCell ref="N3:N4"/>
  </mergeCells>
  <conditionalFormatting sqref="C2:E65536">
    <cfRule type="cellIs" priority="6" dxfId="5" operator="equal" stopIfTrue="1">
      <formula>"PORT * "</formula>
    </cfRule>
  </conditionalFormatting>
  <conditionalFormatting sqref="F2 F7:F8 F13:F14 F19:F65536">
    <cfRule type="cellIs" priority="5" dxfId="4" operator="greaterThan" stopIfTrue="1">
      <formula>20</formula>
    </cfRule>
  </conditionalFormatting>
  <conditionalFormatting sqref="B3:B7 B9:B13 B15:B19 B21:B25 B27:B31 B33:B37 B39:B65536">
    <cfRule type="cellIs" priority="4" dxfId="0" operator="equal" stopIfTrue="1">
      <formula>"PORT ST PERE 1"</formula>
    </cfRule>
  </conditionalFormatting>
  <conditionalFormatting sqref="K2:K65536 O1:O65536">
    <cfRule type="cellIs" priority="3" dxfId="0" operator="equal" stopIfTrue="1">
      <formula>"PORT ST PERE 1"</formula>
    </cfRule>
  </conditionalFormatting>
  <conditionalFormatting sqref="O3:O12">
    <cfRule type="cellIs" priority="2" dxfId="0" operator="equal" stopIfTrue="1">
      <formula>"PORT ST PERE 1"</formula>
    </cfRule>
  </conditionalFormatting>
  <conditionalFormatting sqref="O22">
    <cfRule type="cellIs" priority="1" dxfId="0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300" verticalDpi="300" orientation="landscape" paperSize="9" scale="62" r:id="rId1"/>
  <rowBreaks count="1" manualBreakCount="1">
    <brk id="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A42"/>
  <sheetViews>
    <sheetView showGridLines="0" zoomScale="75" zoomScaleNormal="75" zoomScalePageLayoutView="0" workbookViewId="0" topLeftCell="A1">
      <selection activeCell="C32" sqref="C32"/>
    </sheetView>
  </sheetViews>
  <sheetFormatPr defaultColWidth="11.421875" defaultRowHeight="12.75"/>
  <cols>
    <col min="1" max="1" width="2.7109375" style="10" bestFit="1" customWidth="1"/>
    <col min="2" max="2" width="35.28125" style="10" bestFit="1" customWidth="1"/>
    <col min="3" max="3" width="3.421875" style="10" bestFit="1" customWidth="1"/>
    <col min="4" max="4" width="3.28125" style="10" bestFit="1" customWidth="1"/>
    <col min="5" max="5" width="3.00390625" style="10" bestFit="1" customWidth="1"/>
    <col min="6" max="7" width="4.7109375" style="10" customWidth="1"/>
    <col min="8" max="8" width="3.421875" style="10" bestFit="1" customWidth="1"/>
    <col min="9" max="9" width="3.28125" style="10" bestFit="1" customWidth="1"/>
    <col min="10" max="10" width="3.00390625" style="10" bestFit="1" customWidth="1"/>
    <col min="11" max="11" width="33.28125" style="28" bestFit="1" customWidth="1"/>
    <col min="12" max="12" width="2.7109375" style="10" bestFit="1" customWidth="1"/>
    <col min="13" max="13" width="4.7109375" style="10" customWidth="1"/>
    <col min="14" max="14" width="7.28125" style="10" bestFit="1" customWidth="1"/>
    <col min="15" max="15" width="33.28125" style="10" bestFit="1" customWidth="1"/>
    <col min="16" max="16" width="8.57421875" style="11" bestFit="1" customWidth="1"/>
    <col min="17" max="17" width="8.00390625" style="10" bestFit="1" customWidth="1"/>
    <col min="18" max="18" width="10.140625" style="10" bestFit="1" customWidth="1"/>
    <col min="19" max="19" width="6.57421875" style="10" bestFit="1" customWidth="1"/>
    <col min="20" max="20" width="9.421875" style="10" bestFit="1" customWidth="1"/>
    <col min="21" max="21" width="6.421875" style="10" bestFit="1" customWidth="1"/>
    <col min="22" max="22" width="7.00390625" style="10" bestFit="1" customWidth="1"/>
    <col min="23" max="23" width="9.421875" style="10" bestFit="1" customWidth="1"/>
    <col min="24" max="24" width="8.421875" style="10" bestFit="1" customWidth="1"/>
    <col min="25" max="16384" width="11.421875" style="10" customWidth="1"/>
  </cols>
  <sheetData>
    <row r="1" spans="1:12" ht="30" customHeight="1" thickBot="1">
      <c r="A1" s="104" t="s">
        <v>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8" customHeight="1" thickBot="1">
      <c r="A2" s="94" t="s">
        <v>0</v>
      </c>
      <c r="B2" s="95"/>
      <c r="C2" s="12" t="s">
        <v>19</v>
      </c>
      <c r="D2" s="12" t="s">
        <v>20</v>
      </c>
      <c r="E2" s="12" t="s">
        <v>21</v>
      </c>
      <c r="F2" s="96" t="s">
        <v>41</v>
      </c>
      <c r="G2" s="97"/>
      <c r="H2" s="12" t="s">
        <v>19</v>
      </c>
      <c r="I2" s="12" t="s">
        <v>20</v>
      </c>
      <c r="J2" s="12" t="s">
        <v>21</v>
      </c>
      <c r="K2" s="105">
        <f>Poule!D42</f>
        <v>42630</v>
      </c>
      <c r="L2" s="106"/>
    </row>
    <row r="3" spans="1:24" ht="18" customHeight="1">
      <c r="A3" s="13">
        <v>1</v>
      </c>
      <c r="B3" s="14" t="str">
        <f>Poule!D13</f>
        <v> TTC BUIS BARON. 1</v>
      </c>
      <c r="C3" s="14"/>
      <c r="D3" s="14">
        <v>1</v>
      </c>
      <c r="E3" s="14"/>
      <c r="F3" s="8">
        <v>7</v>
      </c>
      <c r="G3" s="8">
        <v>7</v>
      </c>
      <c r="H3" s="14"/>
      <c r="I3" s="14">
        <v>1</v>
      </c>
      <c r="J3" s="14"/>
      <c r="K3" s="14" t="str">
        <f>Poule!D20</f>
        <v> AUBENAS-VALS TT 2</v>
      </c>
      <c r="L3" s="15">
        <v>8</v>
      </c>
      <c r="N3" s="100" t="s">
        <v>8</v>
      </c>
      <c r="O3" s="102" t="s">
        <v>9</v>
      </c>
      <c r="P3" s="102" t="s">
        <v>10</v>
      </c>
      <c r="Q3" s="98" t="s">
        <v>7</v>
      </c>
      <c r="R3" s="98"/>
      <c r="S3" s="98"/>
      <c r="T3" s="98"/>
      <c r="U3" s="98"/>
      <c r="V3" s="98" t="s">
        <v>10</v>
      </c>
      <c r="W3" s="98"/>
      <c r="X3" s="99"/>
    </row>
    <row r="4" spans="1:24" ht="18.75">
      <c r="A4" s="13">
        <v>2</v>
      </c>
      <c r="B4" s="14" t="str">
        <f>Poule!D14</f>
        <v> TT POUZINOIS 3</v>
      </c>
      <c r="C4" s="14">
        <v>1</v>
      </c>
      <c r="D4" s="14"/>
      <c r="E4" s="14"/>
      <c r="F4" s="8">
        <v>9</v>
      </c>
      <c r="G4" s="8">
        <v>5</v>
      </c>
      <c r="H4" s="14"/>
      <c r="I4" s="14"/>
      <c r="J4" s="14">
        <v>1</v>
      </c>
      <c r="K4" s="14" t="str">
        <f>Poule!D19</f>
        <v> T.T.TRICASTIN 4 à 14 h</v>
      </c>
      <c r="L4" s="15">
        <v>7</v>
      </c>
      <c r="N4" s="101"/>
      <c r="O4" s="103"/>
      <c r="P4" s="103"/>
      <c r="Q4" s="16" t="s">
        <v>11</v>
      </c>
      <c r="R4" s="16" t="s">
        <v>12</v>
      </c>
      <c r="S4" s="17" t="s">
        <v>13</v>
      </c>
      <c r="T4" s="17" t="s">
        <v>14</v>
      </c>
      <c r="U4" s="17" t="s">
        <v>18</v>
      </c>
      <c r="V4" s="16" t="s">
        <v>15</v>
      </c>
      <c r="W4" s="16" t="s">
        <v>16</v>
      </c>
      <c r="X4" s="18" t="s">
        <v>17</v>
      </c>
    </row>
    <row r="5" spans="1:24" ht="18.75">
      <c r="A5" s="13">
        <v>3</v>
      </c>
      <c r="B5" s="14" t="str">
        <f>Poule!D15</f>
        <v> PRIVAS SC TT 3</v>
      </c>
      <c r="C5" s="14"/>
      <c r="D5" s="14">
        <v>1</v>
      </c>
      <c r="E5" s="14"/>
      <c r="F5" s="8">
        <v>7</v>
      </c>
      <c r="G5" s="8">
        <v>7</v>
      </c>
      <c r="H5" s="14"/>
      <c r="I5" s="14">
        <v>1</v>
      </c>
      <c r="J5" s="14"/>
      <c r="K5" s="14" t="str">
        <f>Poule!D18</f>
        <v> MANTHES TTRV 4 à 18 h</v>
      </c>
      <c r="L5" s="15">
        <v>6</v>
      </c>
      <c r="N5" s="19">
        <v>1</v>
      </c>
      <c r="O5" s="20" t="str">
        <f>Poule!D16</f>
        <v> DONZERE ATT 2</v>
      </c>
      <c r="P5" s="21">
        <f aca="true" t="shared" si="0" ref="P5:P12">(R5*3)+(S5*2)+(T5*1)-U5</f>
        <v>14</v>
      </c>
      <c r="Q5" s="22">
        <f aca="true" t="shared" si="1" ref="Q5:Q12">SUM(R5:U5)</f>
        <v>5</v>
      </c>
      <c r="R5" s="22">
        <f aca="true" t="shared" si="2" ref="R5:R12">SUMIF(Club_B,O5,Gagne_C)+SUMIF(Club_K,O5,Gagne_H)</f>
        <v>4</v>
      </c>
      <c r="S5" s="22">
        <f aca="true" t="shared" si="3" ref="S5:S12">SUMIF(Club_B,O5,Nul_D)+SUMIF(Club_K,O5,Nul_I)</f>
        <v>1</v>
      </c>
      <c r="T5" s="22">
        <f aca="true" t="shared" si="4" ref="T5:T12">SUMIF(Club_B,O5,Perdu_E)+SUMIF(Club_K,O5,Perdu_J)</f>
        <v>0</v>
      </c>
      <c r="U5" s="22">
        <v>0</v>
      </c>
      <c r="V5" s="22">
        <f aca="true" t="shared" si="5" ref="V5:V12">SUMIF(Club_B,O5,Score_F)+SUMIF(Club_K,O5,Score_G)</f>
        <v>51</v>
      </c>
      <c r="W5" s="22">
        <f aca="true" t="shared" si="6" ref="W5:W12">SUMIF(Club_B,O5,Score_G)+SUMIF(Club_K,O5,Score_F)</f>
        <v>19</v>
      </c>
      <c r="X5" s="23">
        <f aca="true" t="shared" si="7" ref="X5:X12">V5/W5</f>
        <v>2.6842105263157894</v>
      </c>
    </row>
    <row r="6" spans="1:24" ht="19.5" thickBot="1">
      <c r="A6" s="24">
        <v>4</v>
      </c>
      <c r="B6" s="25" t="str">
        <f>Poule!D16</f>
        <v> DONZERE ATT 2</v>
      </c>
      <c r="C6" s="25">
        <v>1</v>
      </c>
      <c r="D6" s="25"/>
      <c r="E6" s="25"/>
      <c r="F6" s="9">
        <v>10</v>
      </c>
      <c r="G6" s="9">
        <v>4</v>
      </c>
      <c r="H6" s="25"/>
      <c r="I6" s="25"/>
      <c r="J6" s="25">
        <v>1</v>
      </c>
      <c r="K6" s="25" t="str">
        <f>Poule!D17</f>
        <v> ASPTT ROMANS 4</v>
      </c>
      <c r="L6" s="26">
        <v>5</v>
      </c>
      <c r="N6" s="19">
        <v>2</v>
      </c>
      <c r="O6" s="20" t="str">
        <f>Poule!D17</f>
        <v> ASPTT ROMANS 4</v>
      </c>
      <c r="P6" s="21">
        <f t="shared" si="0"/>
        <v>13</v>
      </c>
      <c r="Q6" s="22">
        <f t="shared" si="1"/>
        <v>5</v>
      </c>
      <c r="R6" s="22">
        <f t="shared" si="2"/>
        <v>4</v>
      </c>
      <c r="S6" s="22">
        <f t="shared" si="3"/>
        <v>0</v>
      </c>
      <c r="T6" s="22">
        <f t="shared" si="4"/>
        <v>1</v>
      </c>
      <c r="U6" s="22">
        <v>0</v>
      </c>
      <c r="V6" s="22">
        <f t="shared" si="5"/>
        <v>46</v>
      </c>
      <c r="W6" s="22">
        <f t="shared" si="6"/>
        <v>24</v>
      </c>
      <c r="X6" s="23">
        <f t="shared" si="7"/>
        <v>1.9166666666666667</v>
      </c>
    </row>
    <row r="7" spans="1:24" ht="19.5" thickBot="1">
      <c r="A7" s="27"/>
      <c r="L7" s="27"/>
      <c r="N7" s="19">
        <v>3</v>
      </c>
      <c r="O7" s="20" t="str">
        <f>Poule!D20</f>
        <v> AUBENAS-VALS TT 2</v>
      </c>
      <c r="P7" s="21">
        <f t="shared" si="0"/>
        <v>12</v>
      </c>
      <c r="Q7" s="22">
        <f t="shared" si="1"/>
        <v>5</v>
      </c>
      <c r="R7" s="22">
        <f t="shared" si="2"/>
        <v>3</v>
      </c>
      <c r="S7" s="22">
        <f t="shared" si="3"/>
        <v>1</v>
      </c>
      <c r="T7" s="22">
        <f t="shared" si="4"/>
        <v>1</v>
      </c>
      <c r="U7" s="22">
        <v>0</v>
      </c>
      <c r="V7" s="22">
        <f t="shared" si="5"/>
        <v>42</v>
      </c>
      <c r="W7" s="22">
        <f t="shared" si="6"/>
        <v>28</v>
      </c>
      <c r="X7" s="23">
        <f t="shared" si="7"/>
        <v>1.5</v>
      </c>
    </row>
    <row r="8" spans="1:24" ht="18.75">
      <c r="A8" s="94" t="s">
        <v>1</v>
      </c>
      <c r="B8" s="95"/>
      <c r="C8" s="12" t="s">
        <v>19</v>
      </c>
      <c r="D8" s="12" t="s">
        <v>20</v>
      </c>
      <c r="E8" s="12" t="s">
        <v>21</v>
      </c>
      <c r="F8" s="96" t="s">
        <v>41</v>
      </c>
      <c r="G8" s="97"/>
      <c r="H8" s="12" t="s">
        <v>19</v>
      </c>
      <c r="I8" s="12" t="s">
        <v>20</v>
      </c>
      <c r="J8" s="12" t="s">
        <v>21</v>
      </c>
      <c r="K8" s="105">
        <f>Poule!D43</f>
        <v>42644</v>
      </c>
      <c r="L8" s="106"/>
      <c r="N8" s="19">
        <v>4</v>
      </c>
      <c r="O8" s="20" t="str">
        <f>Poule!D14</f>
        <v> TT POUZINOIS 3</v>
      </c>
      <c r="P8" s="21">
        <f t="shared" si="0"/>
        <v>11</v>
      </c>
      <c r="Q8" s="22">
        <f t="shared" si="1"/>
        <v>5</v>
      </c>
      <c r="R8" s="22">
        <f t="shared" si="2"/>
        <v>3</v>
      </c>
      <c r="S8" s="22">
        <f t="shared" si="3"/>
        <v>0</v>
      </c>
      <c r="T8" s="22">
        <f t="shared" si="4"/>
        <v>2</v>
      </c>
      <c r="U8" s="22">
        <v>0</v>
      </c>
      <c r="V8" s="22">
        <f t="shared" si="5"/>
        <v>42</v>
      </c>
      <c r="W8" s="22">
        <f t="shared" si="6"/>
        <v>28</v>
      </c>
      <c r="X8" s="23">
        <f t="shared" si="7"/>
        <v>1.5</v>
      </c>
    </row>
    <row r="9" spans="1:24" ht="18.75">
      <c r="A9" s="13">
        <v>7</v>
      </c>
      <c r="B9" s="14" t="str">
        <f>K4</f>
        <v> T.T.TRICASTIN 4 à 14 h</v>
      </c>
      <c r="C9" s="14">
        <v>1</v>
      </c>
      <c r="D9" s="14"/>
      <c r="E9" s="14"/>
      <c r="F9" s="8">
        <v>8</v>
      </c>
      <c r="G9" s="8">
        <v>6</v>
      </c>
      <c r="H9" s="14"/>
      <c r="I9" s="14"/>
      <c r="J9" s="14">
        <v>1</v>
      </c>
      <c r="K9" s="14" t="str">
        <f>B3</f>
        <v> TTC BUIS BARON. 1</v>
      </c>
      <c r="L9" s="15">
        <v>1</v>
      </c>
      <c r="N9" s="19">
        <v>5</v>
      </c>
      <c r="O9" s="20" t="str">
        <f>Poule!D19</f>
        <v> T.T.TRICASTIN 4 à 14 h</v>
      </c>
      <c r="P9" s="21">
        <f t="shared" si="0"/>
        <v>9</v>
      </c>
      <c r="Q9" s="22">
        <f t="shared" si="1"/>
        <v>5</v>
      </c>
      <c r="R9" s="22">
        <f t="shared" si="2"/>
        <v>2</v>
      </c>
      <c r="S9" s="22">
        <f t="shared" si="3"/>
        <v>0</v>
      </c>
      <c r="T9" s="22">
        <f t="shared" si="4"/>
        <v>3</v>
      </c>
      <c r="U9" s="22">
        <v>0</v>
      </c>
      <c r="V9" s="22">
        <f t="shared" si="5"/>
        <v>26</v>
      </c>
      <c r="W9" s="22">
        <f t="shared" si="6"/>
        <v>44</v>
      </c>
      <c r="X9" s="23">
        <f t="shared" si="7"/>
        <v>0.5909090909090909</v>
      </c>
    </row>
    <row r="10" spans="1:24" ht="18" customHeight="1">
      <c r="A10" s="13">
        <v>6</v>
      </c>
      <c r="B10" s="14" t="str">
        <f>K5</f>
        <v> MANTHES TTRV 4 à 18 h</v>
      </c>
      <c r="C10" s="14"/>
      <c r="D10" s="14"/>
      <c r="E10" s="14">
        <v>1</v>
      </c>
      <c r="F10" s="8">
        <v>3</v>
      </c>
      <c r="G10" s="8">
        <v>11</v>
      </c>
      <c r="H10" s="14">
        <v>1</v>
      </c>
      <c r="I10" s="14"/>
      <c r="J10" s="14"/>
      <c r="K10" s="14" t="str">
        <f>B4</f>
        <v> TT POUZINOIS 3</v>
      </c>
      <c r="L10" s="15">
        <v>2</v>
      </c>
      <c r="N10" s="19">
        <v>6</v>
      </c>
      <c r="O10" s="20" t="str">
        <f>Poule!D13</f>
        <v> TTC BUIS BARON. 1</v>
      </c>
      <c r="P10" s="21">
        <f t="shared" si="0"/>
        <v>9</v>
      </c>
      <c r="Q10" s="22">
        <f t="shared" si="1"/>
        <v>5</v>
      </c>
      <c r="R10" s="22">
        <f t="shared" si="2"/>
        <v>1</v>
      </c>
      <c r="S10" s="22">
        <f t="shared" si="3"/>
        <v>2</v>
      </c>
      <c r="T10" s="22">
        <f t="shared" si="4"/>
        <v>2</v>
      </c>
      <c r="U10" s="22">
        <v>0</v>
      </c>
      <c r="V10" s="22">
        <f t="shared" si="5"/>
        <v>34</v>
      </c>
      <c r="W10" s="22">
        <f t="shared" si="6"/>
        <v>36</v>
      </c>
      <c r="X10" s="23">
        <f t="shared" si="7"/>
        <v>0.9444444444444444</v>
      </c>
    </row>
    <row r="11" spans="1:24" ht="18.75">
      <c r="A11" s="13">
        <v>5</v>
      </c>
      <c r="B11" s="14" t="str">
        <f>K6</f>
        <v> ASPTT ROMANS 4</v>
      </c>
      <c r="C11" s="14">
        <v>1</v>
      </c>
      <c r="D11" s="14"/>
      <c r="E11" s="14"/>
      <c r="F11" s="8">
        <v>12</v>
      </c>
      <c r="G11" s="8">
        <v>2</v>
      </c>
      <c r="H11" s="14"/>
      <c r="I11" s="14"/>
      <c r="J11" s="14">
        <v>1</v>
      </c>
      <c r="K11" s="14" t="str">
        <f>B5</f>
        <v> PRIVAS SC TT 3</v>
      </c>
      <c r="L11" s="15">
        <v>3</v>
      </c>
      <c r="N11" s="19">
        <v>7</v>
      </c>
      <c r="O11" s="20" t="str">
        <f>Poule!D18</f>
        <v> MANTHES TTRV 4 à 18 h</v>
      </c>
      <c r="P11" s="21">
        <f t="shared" si="0"/>
        <v>6</v>
      </c>
      <c r="Q11" s="22">
        <f t="shared" si="1"/>
        <v>5</v>
      </c>
      <c r="R11" s="22">
        <f t="shared" si="2"/>
        <v>0</v>
      </c>
      <c r="S11" s="22">
        <f t="shared" si="3"/>
        <v>1</v>
      </c>
      <c r="T11" s="22">
        <f t="shared" si="4"/>
        <v>4</v>
      </c>
      <c r="U11" s="22">
        <v>0</v>
      </c>
      <c r="V11" s="22">
        <f t="shared" si="5"/>
        <v>24</v>
      </c>
      <c r="W11" s="22">
        <f t="shared" si="6"/>
        <v>46</v>
      </c>
      <c r="X11" s="23">
        <f t="shared" si="7"/>
        <v>0.5217391304347826</v>
      </c>
    </row>
    <row r="12" spans="1:24" ht="19.5" thickBot="1">
      <c r="A12" s="24">
        <v>8</v>
      </c>
      <c r="B12" s="25" t="str">
        <f>K3</f>
        <v> AUBENAS-VALS TT 2</v>
      </c>
      <c r="C12" s="25"/>
      <c r="D12" s="25"/>
      <c r="E12" s="25">
        <v>1</v>
      </c>
      <c r="F12" s="9">
        <v>3</v>
      </c>
      <c r="G12" s="9">
        <v>11</v>
      </c>
      <c r="H12" s="25">
        <v>1</v>
      </c>
      <c r="I12" s="25"/>
      <c r="J12" s="25"/>
      <c r="K12" s="25" t="str">
        <f>B6</f>
        <v> DONZERE ATT 2</v>
      </c>
      <c r="L12" s="26">
        <v>4</v>
      </c>
      <c r="N12" s="29">
        <v>7</v>
      </c>
      <c r="O12" s="30" t="str">
        <f>Poule!D15</f>
        <v> PRIVAS SC TT 3</v>
      </c>
      <c r="P12" s="31">
        <f t="shared" si="0"/>
        <v>6</v>
      </c>
      <c r="Q12" s="32">
        <f t="shared" si="1"/>
        <v>5</v>
      </c>
      <c r="R12" s="32">
        <f t="shared" si="2"/>
        <v>0</v>
      </c>
      <c r="S12" s="32">
        <f t="shared" si="3"/>
        <v>1</v>
      </c>
      <c r="T12" s="32">
        <f t="shared" si="4"/>
        <v>4</v>
      </c>
      <c r="U12" s="32">
        <v>0</v>
      </c>
      <c r="V12" s="32">
        <f t="shared" si="5"/>
        <v>15</v>
      </c>
      <c r="W12" s="32">
        <f t="shared" si="6"/>
        <v>55</v>
      </c>
      <c r="X12" s="33">
        <f t="shared" si="7"/>
        <v>0.2727272727272727</v>
      </c>
    </row>
    <row r="13" spans="1:24" ht="19.5" thickBot="1">
      <c r="A13" s="34"/>
      <c r="K13" s="10"/>
      <c r="L13" s="34"/>
      <c r="N13" s="35"/>
      <c r="O13" s="36"/>
      <c r="P13" s="37"/>
      <c r="Q13" s="38"/>
      <c r="R13" s="38"/>
      <c r="S13" s="38"/>
      <c r="T13" s="38"/>
      <c r="U13" s="38"/>
      <c r="V13" s="38"/>
      <c r="W13" s="38"/>
      <c r="X13" s="38"/>
    </row>
    <row r="14" spans="1:16" ht="18.75">
      <c r="A14" s="94" t="s">
        <v>2</v>
      </c>
      <c r="B14" s="95"/>
      <c r="C14" s="12" t="s">
        <v>19</v>
      </c>
      <c r="D14" s="12" t="s">
        <v>20</v>
      </c>
      <c r="E14" s="12" t="s">
        <v>21</v>
      </c>
      <c r="F14" s="96" t="s">
        <v>41</v>
      </c>
      <c r="G14" s="97"/>
      <c r="H14" s="12" t="s">
        <v>19</v>
      </c>
      <c r="I14" s="12" t="s">
        <v>20</v>
      </c>
      <c r="J14" s="12" t="s">
        <v>21</v>
      </c>
      <c r="K14" s="105">
        <f>Poule!D44</f>
        <v>42658</v>
      </c>
      <c r="L14" s="106"/>
      <c r="P14" s="37"/>
    </row>
    <row r="15" spans="1:16" ht="18.75">
      <c r="A15" s="13">
        <v>1</v>
      </c>
      <c r="B15" s="14" t="str">
        <f>B3</f>
        <v> TTC BUIS BARON. 1</v>
      </c>
      <c r="C15" s="14">
        <v>1</v>
      </c>
      <c r="D15" s="14"/>
      <c r="E15" s="14"/>
      <c r="F15" s="8">
        <v>10</v>
      </c>
      <c r="G15" s="8">
        <v>4</v>
      </c>
      <c r="H15" s="14"/>
      <c r="I15" s="14"/>
      <c r="J15" s="14">
        <v>1</v>
      </c>
      <c r="K15" s="14" t="str">
        <f>K5</f>
        <v> MANTHES TTRV 4 à 18 h</v>
      </c>
      <c r="L15" s="15">
        <v>6</v>
      </c>
      <c r="O15" s="10" t="s">
        <v>22</v>
      </c>
      <c r="P15" s="39">
        <v>3</v>
      </c>
    </row>
    <row r="16" spans="1:16" ht="18.75">
      <c r="A16" s="13">
        <v>2</v>
      </c>
      <c r="B16" s="14" t="str">
        <f>B4</f>
        <v> TT POUZINOIS 3</v>
      </c>
      <c r="C16" s="14"/>
      <c r="D16" s="14"/>
      <c r="E16" s="14">
        <v>1</v>
      </c>
      <c r="F16" s="8">
        <v>5</v>
      </c>
      <c r="G16" s="8">
        <v>9</v>
      </c>
      <c r="H16" s="14">
        <v>1</v>
      </c>
      <c r="I16" s="14"/>
      <c r="J16" s="14"/>
      <c r="K16" s="14" t="str">
        <f>K6</f>
        <v> ASPTT ROMANS 4</v>
      </c>
      <c r="L16" s="15">
        <v>5</v>
      </c>
      <c r="O16" s="10" t="s">
        <v>23</v>
      </c>
      <c r="P16" s="39">
        <v>2</v>
      </c>
    </row>
    <row r="17" spans="1:16" ht="18.75">
      <c r="A17" s="13">
        <v>3</v>
      </c>
      <c r="B17" s="14" t="str">
        <f>B5</f>
        <v> PRIVAS SC TT 3</v>
      </c>
      <c r="C17" s="14"/>
      <c r="D17" s="14"/>
      <c r="E17" s="14">
        <v>1</v>
      </c>
      <c r="F17" s="8">
        <v>1</v>
      </c>
      <c r="G17" s="8">
        <v>13</v>
      </c>
      <c r="H17" s="14">
        <v>1</v>
      </c>
      <c r="I17" s="14"/>
      <c r="J17" s="14"/>
      <c r="K17" s="14" t="str">
        <f>B6</f>
        <v> DONZERE ATT 2</v>
      </c>
      <c r="L17" s="15">
        <v>4</v>
      </c>
      <c r="O17" s="10" t="s">
        <v>24</v>
      </c>
      <c r="P17" s="39">
        <v>1</v>
      </c>
    </row>
    <row r="18" spans="1:12" ht="19.5" thickBot="1">
      <c r="A18" s="24">
        <v>8</v>
      </c>
      <c r="B18" s="25" t="str">
        <f>K3</f>
        <v> AUBENAS-VALS TT 2</v>
      </c>
      <c r="C18" s="25">
        <v>1</v>
      </c>
      <c r="D18" s="25"/>
      <c r="E18" s="25"/>
      <c r="F18" s="9">
        <v>12</v>
      </c>
      <c r="G18" s="9">
        <v>2</v>
      </c>
      <c r="H18" s="25"/>
      <c r="I18" s="25"/>
      <c r="J18" s="25">
        <v>1</v>
      </c>
      <c r="K18" s="25" t="str">
        <f>K4</f>
        <v> T.T.TRICASTIN 4 à 14 h</v>
      </c>
      <c r="L18" s="26">
        <v>7</v>
      </c>
    </row>
    <row r="19" spans="1:12" ht="19.5" thickBot="1">
      <c r="A19" s="34"/>
      <c r="K19" s="10"/>
      <c r="L19" s="34"/>
    </row>
    <row r="20" spans="1:12" ht="18.75">
      <c r="A20" s="94" t="s">
        <v>3</v>
      </c>
      <c r="B20" s="95"/>
      <c r="C20" s="12" t="s">
        <v>19</v>
      </c>
      <c r="D20" s="12" t="s">
        <v>20</v>
      </c>
      <c r="E20" s="12" t="s">
        <v>21</v>
      </c>
      <c r="F20" s="96" t="s">
        <v>41</v>
      </c>
      <c r="G20" s="97"/>
      <c r="H20" s="12" t="s">
        <v>19</v>
      </c>
      <c r="I20" s="12" t="s">
        <v>20</v>
      </c>
      <c r="J20" s="12" t="s">
        <v>21</v>
      </c>
      <c r="K20" s="105">
        <f>Poule!D45</f>
        <v>42679</v>
      </c>
      <c r="L20" s="106"/>
    </row>
    <row r="21" spans="1:12" ht="18.75">
      <c r="A21" s="13">
        <v>5</v>
      </c>
      <c r="B21" s="14" t="str">
        <f>K6</f>
        <v> ASPTT ROMANS 4</v>
      </c>
      <c r="C21" s="14">
        <v>1</v>
      </c>
      <c r="D21" s="14"/>
      <c r="E21" s="14"/>
      <c r="F21" s="40">
        <v>10</v>
      </c>
      <c r="G21" s="40">
        <v>4</v>
      </c>
      <c r="H21" s="14"/>
      <c r="I21" s="14"/>
      <c r="J21" s="14">
        <v>1</v>
      </c>
      <c r="K21" s="14" t="str">
        <f>B3</f>
        <v> TTC BUIS BARON. 1</v>
      </c>
      <c r="L21" s="15">
        <v>1</v>
      </c>
    </row>
    <row r="22" spans="1:27" ht="18.75">
      <c r="A22" s="13">
        <v>4</v>
      </c>
      <c r="B22" s="14" t="str">
        <f>B6</f>
        <v> DONZERE ATT 2</v>
      </c>
      <c r="C22" s="14">
        <v>1</v>
      </c>
      <c r="D22" s="14"/>
      <c r="E22" s="14"/>
      <c r="F22" s="40">
        <v>10</v>
      </c>
      <c r="G22" s="40">
        <v>4</v>
      </c>
      <c r="H22" s="14"/>
      <c r="I22" s="14"/>
      <c r="J22" s="14">
        <v>1</v>
      </c>
      <c r="K22" s="14" t="str">
        <f>B4</f>
        <v> TT POUZINOIS 3</v>
      </c>
      <c r="L22" s="15">
        <v>2</v>
      </c>
      <c r="O22" s="93" t="s">
        <v>160</v>
      </c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</row>
    <row r="23" spans="1:12" ht="18.75">
      <c r="A23" s="13">
        <v>3</v>
      </c>
      <c r="B23" s="14" t="str">
        <f>B5</f>
        <v> PRIVAS SC TT 3</v>
      </c>
      <c r="C23" s="14"/>
      <c r="D23" s="14"/>
      <c r="E23" s="14">
        <v>1</v>
      </c>
      <c r="F23" s="40">
        <v>4</v>
      </c>
      <c r="G23" s="40">
        <v>10</v>
      </c>
      <c r="H23" s="14">
        <v>1</v>
      </c>
      <c r="I23" s="14"/>
      <c r="J23" s="14"/>
      <c r="K23" s="14" t="str">
        <f>K3</f>
        <v> AUBENAS-VALS TT 2</v>
      </c>
      <c r="L23" s="15">
        <v>8</v>
      </c>
    </row>
    <row r="24" spans="1:12" ht="19.5" thickBot="1">
      <c r="A24" s="24">
        <v>6</v>
      </c>
      <c r="B24" s="25" t="str">
        <f>K5</f>
        <v> MANTHES TTRV 4 à 18 h</v>
      </c>
      <c r="C24" s="25"/>
      <c r="D24" s="25"/>
      <c r="E24" s="25">
        <v>1</v>
      </c>
      <c r="F24" s="41">
        <v>6</v>
      </c>
      <c r="G24" s="41">
        <v>8</v>
      </c>
      <c r="H24" s="25">
        <v>1</v>
      </c>
      <c r="I24" s="25"/>
      <c r="J24" s="25"/>
      <c r="K24" s="25" t="str">
        <f>K4</f>
        <v> T.T.TRICASTIN 4 à 14 h</v>
      </c>
      <c r="L24" s="26">
        <v>7</v>
      </c>
    </row>
    <row r="25" spans="1:12" ht="19.5" thickBot="1">
      <c r="A25" s="34"/>
      <c r="K25" s="10"/>
      <c r="L25" s="34"/>
    </row>
    <row r="26" spans="1:12" ht="18.75">
      <c r="A26" s="94" t="s">
        <v>4</v>
      </c>
      <c r="B26" s="95"/>
      <c r="C26" s="12" t="s">
        <v>19</v>
      </c>
      <c r="D26" s="12" t="s">
        <v>20</v>
      </c>
      <c r="E26" s="12" t="s">
        <v>21</v>
      </c>
      <c r="F26" s="96" t="s">
        <v>41</v>
      </c>
      <c r="G26" s="97"/>
      <c r="H26" s="12" t="s">
        <v>19</v>
      </c>
      <c r="I26" s="12" t="s">
        <v>20</v>
      </c>
      <c r="J26" s="12" t="s">
        <v>21</v>
      </c>
      <c r="K26" s="105">
        <f>Poule!D46</f>
        <v>42693</v>
      </c>
      <c r="L26" s="106"/>
    </row>
    <row r="27" spans="1:12" ht="18.75">
      <c r="A27" s="13">
        <v>1</v>
      </c>
      <c r="B27" s="14" t="str">
        <f>B3</f>
        <v> TTC BUIS BARON. 1</v>
      </c>
      <c r="C27" s="14">
        <f>IF(F27="","",IF(F27&gt;G27,1,IF(F27=G27,"",IF(F27&lt;G27,""))))</f>
      </c>
      <c r="D27" s="14">
        <f>IF(F27="","",IF(F27&gt;G27,"",IF(F27=G27,1,IF(F27&lt;G27,""))))</f>
        <v>1</v>
      </c>
      <c r="E27" s="14">
        <f>IF(F27="","",IF(F27&gt;G27,"",IF(F27=G27,"",IF(F27&lt;G27,1))))</f>
      </c>
      <c r="F27" s="40">
        <v>7</v>
      </c>
      <c r="G27" s="40">
        <v>7</v>
      </c>
      <c r="H27" s="14">
        <f>IF(G27="","",IF(G27&gt;F27,1,IF(G27=F27,"",IF(G27&lt;F27,""))))</f>
      </c>
      <c r="I27" s="14">
        <f>IF(G27="","",IF(G27&gt;F27,"",IF(G27=F27,1,IF(G27&lt;F27,""))))</f>
        <v>1</v>
      </c>
      <c r="J27" s="14">
        <f>IF(G27="","",IF(G27&gt;F27,"",IF(G27=F27,"",IF(G27&lt;F27,1))))</f>
      </c>
      <c r="K27" s="14" t="str">
        <f>B22</f>
        <v> DONZERE ATT 2</v>
      </c>
      <c r="L27" s="15">
        <v>4</v>
      </c>
    </row>
    <row r="28" spans="1:12" ht="18.75">
      <c r="A28" s="13">
        <v>2</v>
      </c>
      <c r="B28" s="14" t="str">
        <f>K22</f>
        <v> TT POUZINOIS 3</v>
      </c>
      <c r="C28" s="14">
        <f>IF(F28="","",IF(F28&gt;G28,1,IF(F28=G28,"",IF(F28&lt;G28,""))))</f>
        <v>1</v>
      </c>
      <c r="D28" s="14">
        <f>IF(F28="","",IF(F28&gt;G28,"",IF(F28=G28,1,IF(F28&lt;G28,""))))</f>
      </c>
      <c r="E28" s="14">
        <f>IF(F28="","",IF(F28&gt;G28,"",IF(F28=G28,"",IF(F28&lt;G28,1))))</f>
      </c>
      <c r="F28" s="40">
        <v>13</v>
      </c>
      <c r="G28" s="40">
        <v>1</v>
      </c>
      <c r="H28" s="14">
        <f>IF(G28="","",IF(G28&gt;F28,1,IF(G28=F28,"",IF(G28&lt;F28,""))))</f>
      </c>
      <c r="I28" s="14">
        <f>IF(G28="","",IF(G28&gt;F28,"",IF(G28=F28,1,IF(G28&lt;F28,""))))</f>
      </c>
      <c r="J28" s="14">
        <f>IF(G28="","",IF(G28&gt;F28,"",IF(G28=F28,"",IF(G28&lt;F28,1))))</f>
        <v>1</v>
      </c>
      <c r="K28" s="14" t="str">
        <f>B23</f>
        <v> PRIVAS SC TT 3</v>
      </c>
      <c r="L28" s="15">
        <v>3</v>
      </c>
    </row>
    <row r="29" spans="1:12" ht="18.75">
      <c r="A29" s="13">
        <v>7</v>
      </c>
      <c r="B29" s="14" t="str">
        <f>K24</f>
        <v> T.T.TRICASTIN 4 à 14 h</v>
      </c>
      <c r="C29" s="14">
        <f>IF(F29="","",IF(F29&gt;G29,1,IF(F29=G29,"",IF(F29&lt;G29,""))))</f>
      </c>
      <c r="D29" s="14">
        <f>IF(F29="","",IF(F29&gt;G29,"",IF(F29=G29,1,IF(F29&lt;G29,""))))</f>
      </c>
      <c r="E29" s="14">
        <f>IF(F29="","",IF(F29&gt;G29,"",IF(F29=G29,"",IF(F29&lt;G29,1))))</f>
        <v>1</v>
      </c>
      <c r="F29" s="40">
        <v>3</v>
      </c>
      <c r="G29" s="40">
        <v>11</v>
      </c>
      <c r="H29" s="14">
        <f>IF(G29="","",IF(G29&gt;F29,1,IF(G29=F29,"",IF(G29&lt;F29,""))))</f>
        <v>1</v>
      </c>
      <c r="I29" s="14">
        <f>IF(G29="","",IF(G29&gt;F29,"",IF(G29=F29,1,IF(G29&lt;F29,""))))</f>
      </c>
      <c r="J29" s="14">
        <f>IF(G29="","",IF(G29&gt;F29,"",IF(G29=F29,"",IF(G29&lt;F29,1))))</f>
      </c>
      <c r="K29" s="14" t="str">
        <f>B21</f>
        <v> ASPTT ROMANS 4</v>
      </c>
      <c r="L29" s="15">
        <v>5</v>
      </c>
    </row>
    <row r="30" spans="1:12" ht="19.5" thickBot="1">
      <c r="A30" s="24">
        <v>8</v>
      </c>
      <c r="B30" s="25" t="str">
        <f>K23</f>
        <v> AUBENAS-VALS TT 2</v>
      </c>
      <c r="C30" s="25">
        <f>IF(F30="","",IF(F30&gt;G30,1,IF(F30=G30,"",IF(F30&lt;G30,""))))</f>
        <v>1</v>
      </c>
      <c r="D30" s="25">
        <f>IF(F30="","",IF(F30&gt;G30,"",IF(F30=G30,1,IF(F30&lt;G30,""))))</f>
      </c>
      <c r="E30" s="25">
        <f>IF(F30="","",IF(F30&gt;G30,"",IF(F30=G30,"",IF(F30&lt;G30,1))))</f>
      </c>
      <c r="F30" s="41">
        <v>10</v>
      </c>
      <c r="G30" s="41">
        <v>4</v>
      </c>
      <c r="H30" s="25">
        <f>IF(G30="","",IF(G30&gt;F30,1,IF(G30=F30,"",IF(G30&lt;F30,""))))</f>
      </c>
      <c r="I30" s="25">
        <f>IF(G30="","",IF(G30&gt;F30,"",IF(G30=F30,1,IF(G30&lt;F30,""))))</f>
      </c>
      <c r="J30" s="25">
        <f>IF(G30="","",IF(G30&gt;F30,"",IF(G30=F30,"",IF(G30&lt;F30,1))))</f>
        <v>1</v>
      </c>
      <c r="K30" s="25" t="str">
        <f>B24</f>
        <v> MANTHES TTRV 4 à 18 h</v>
      </c>
      <c r="L30" s="26">
        <v>6</v>
      </c>
    </row>
    <row r="31" spans="1:12" ht="19.5" thickBot="1">
      <c r="A31" s="34"/>
      <c r="K31" s="10"/>
      <c r="L31" s="34"/>
    </row>
    <row r="32" spans="1:12" ht="18.75">
      <c r="A32" s="94" t="s">
        <v>5</v>
      </c>
      <c r="B32" s="95"/>
      <c r="C32" s="12" t="s">
        <v>19</v>
      </c>
      <c r="D32" s="12" t="s">
        <v>20</v>
      </c>
      <c r="E32" s="12" t="s">
        <v>21</v>
      </c>
      <c r="F32" s="96" t="s">
        <v>41</v>
      </c>
      <c r="G32" s="97"/>
      <c r="H32" s="12" t="s">
        <v>19</v>
      </c>
      <c r="I32" s="12" t="s">
        <v>20</v>
      </c>
      <c r="J32" s="12" t="s">
        <v>21</v>
      </c>
      <c r="K32" s="105">
        <f>Poule!D47</f>
        <v>42707</v>
      </c>
      <c r="L32" s="106"/>
    </row>
    <row r="33" spans="1:12" ht="18.75">
      <c r="A33" s="13">
        <v>3</v>
      </c>
      <c r="B33" s="14" t="str">
        <f>K28</f>
        <v> PRIVAS SC TT 3</v>
      </c>
      <c r="C33" s="14">
        <f>IF(F33="","",IF(F33&gt;G33,1,IF(F33=G33,"",IF(F33&lt;G33,""))))</f>
      </c>
      <c r="D33" s="14">
        <f>IF(F33="","",IF(F33&gt;G33,"",IF(F33=G33,1,IF(F33&lt;G33,""))))</f>
      </c>
      <c r="E33" s="14">
        <f>IF(F33="","",IF(F33&gt;G33,"",IF(F33=G33,"",IF(F33&lt;G33,1))))</f>
      </c>
      <c r="F33" s="40"/>
      <c r="G33" s="40">
        <f>IF(F33="","",(20-F33))</f>
      </c>
      <c r="H33" s="14">
        <f>IF(G33="","",IF(G33&gt;F33,1,IF(G33=F33,"",IF(G33&lt;F33,""))))</f>
      </c>
      <c r="I33" s="14">
        <f>IF(G33="","",IF(G33&gt;F33,"",IF(G33=F33,1,IF(G33&lt;F33,""))))</f>
      </c>
      <c r="J33" s="14">
        <f>IF(G33="","",IF(G33&gt;F33,"",IF(G33=F33,"",IF(G33&lt;F33,1))))</f>
      </c>
      <c r="K33" s="14" t="str">
        <f>B27</f>
        <v> TTC BUIS BARON. 1</v>
      </c>
      <c r="L33" s="15">
        <v>1</v>
      </c>
    </row>
    <row r="34" spans="1:12" ht="18.75">
      <c r="A34" s="13">
        <v>5</v>
      </c>
      <c r="B34" s="14" t="str">
        <f>K29</f>
        <v> ASPTT ROMANS 4</v>
      </c>
      <c r="C34" s="14">
        <f>IF(F34="","",IF(F34&gt;G34,1,IF(F34=G34,"",IF(F34&lt;G34,""))))</f>
      </c>
      <c r="D34" s="14">
        <f>IF(F34="","",IF(F34&gt;G34,"",IF(F34=G34,1,IF(F34&lt;G34,""))))</f>
      </c>
      <c r="E34" s="14">
        <f>IF(F34="","",IF(F34&gt;G34,"",IF(F34=G34,"",IF(F34&lt;G34,1))))</f>
      </c>
      <c r="F34" s="40"/>
      <c r="G34" s="40">
        <f>IF(F34="","",(20-F34))</f>
      </c>
      <c r="H34" s="14">
        <f>IF(G34="","",IF(G34&gt;F34,1,IF(G34=F34,"",IF(G34&lt;F34,""))))</f>
      </c>
      <c r="I34" s="14">
        <f>IF(G34="","",IF(G34&gt;F34,"",IF(G34=F34,1,IF(G34&lt;F34,""))))</f>
      </c>
      <c r="J34" s="14">
        <f>IF(G34="","",IF(G34&gt;F34,"",IF(G34=F34,"",IF(G34&lt;F34,1))))</f>
      </c>
      <c r="K34" s="14" t="str">
        <f>K30</f>
        <v> MANTHES TTRV 4 à 18 h</v>
      </c>
      <c r="L34" s="15">
        <v>6</v>
      </c>
    </row>
    <row r="35" spans="1:12" ht="18.75">
      <c r="A35" s="13">
        <v>4</v>
      </c>
      <c r="B35" s="14" t="str">
        <f>K27</f>
        <v> DONZERE ATT 2</v>
      </c>
      <c r="C35" s="14">
        <f>IF(F35="","",IF(F35&gt;G35,1,IF(F35=G35,"",IF(F35&lt;G35,""))))</f>
      </c>
      <c r="D35" s="14">
        <f>IF(F35="","",IF(F35&gt;G35,"",IF(F35=G35,1,IF(F35&lt;G35,""))))</f>
      </c>
      <c r="E35" s="14">
        <f>IF(F35="","",IF(F35&gt;G35,"",IF(F35=G35,"",IF(F35&lt;G35,1))))</f>
      </c>
      <c r="F35" s="40"/>
      <c r="G35" s="40">
        <f>IF(F35="","",(20-F35))</f>
      </c>
      <c r="H35" s="14">
        <f>IF(G35="","",IF(G35&gt;F35,1,IF(G35=F35,"",IF(G35&lt;F35,""))))</f>
      </c>
      <c r="I35" s="14">
        <f>IF(G35="","",IF(G35&gt;F35,"",IF(G35=F35,1,IF(G35&lt;F35,""))))</f>
      </c>
      <c r="J35" s="14">
        <f>IF(G35="","",IF(G35&gt;F35,"",IF(G35=F35,"",IF(G35&lt;F35,1))))</f>
      </c>
      <c r="K35" s="14" t="str">
        <f>B29</f>
        <v> T.T.TRICASTIN 4 à 14 h</v>
      </c>
      <c r="L35" s="15">
        <v>7</v>
      </c>
    </row>
    <row r="36" spans="1:12" ht="19.5" thickBot="1">
      <c r="A36" s="24">
        <v>2</v>
      </c>
      <c r="B36" s="25" t="str">
        <f>B28</f>
        <v> TT POUZINOIS 3</v>
      </c>
      <c r="C36" s="25">
        <f>IF(F36="","",IF(F36&gt;G36,1,IF(F36=G36,"",IF(F36&lt;G36,""))))</f>
      </c>
      <c r="D36" s="25">
        <f>IF(F36="","",IF(F36&gt;G36,"",IF(F36=G36,1,IF(F36&lt;G36,""))))</f>
      </c>
      <c r="E36" s="25">
        <f>IF(F36="","",IF(F36&gt;G36,"",IF(F36=G36,"",IF(F36&lt;G36,1))))</f>
      </c>
      <c r="F36" s="41"/>
      <c r="G36" s="41">
        <f>IF(F36="","",(20-F36))</f>
      </c>
      <c r="H36" s="25">
        <f>IF(G36="","",IF(G36&gt;F36,1,IF(G36=F36,"",IF(G36&lt;F36,""))))</f>
      </c>
      <c r="I36" s="25">
        <f>IF(G36="","",IF(G36&gt;F36,"",IF(G36=F36,1,IF(G36&lt;F36,""))))</f>
      </c>
      <c r="J36" s="25">
        <f>IF(G36="","",IF(G36&gt;F36,"",IF(G36=F36,"",IF(G36&lt;F36,1))))</f>
      </c>
      <c r="K36" s="25" t="str">
        <f>B30</f>
        <v> AUBENAS-VALS TT 2</v>
      </c>
      <c r="L36" s="26">
        <v>8</v>
      </c>
    </row>
    <row r="37" spans="1:12" ht="19.5" thickBot="1">
      <c r="A37" s="34"/>
      <c r="K37" s="10"/>
      <c r="L37" s="34"/>
    </row>
    <row r="38" spans="1:12" ht="18.75">
      <c r="A38" s="94" t="s">
        <v>6</v>
      </c>
      <c r="B38" s="95"/>
      <c r="C38" s="12" t="s">
        <v>19</v>
      </c>
      <c r="D38" s="12" t="s">
        <v>20</v>
      </c>
      <c r="E38" s="12" t="s">
        <v>21</v>
      </c>
      <c r="F38" s="96" t="s">
        <v>41</v>
      </c>
      <c r="G38" s="97"/>
      <c r="H38" s="12" t="s">
        <v>19</v>
      </c>
      <c r="I38" s="12" t="s">
        <v>20</v>
      </c>
      <c r="J38" s="12" t="s">
        <v>21</v>
      </c>
      <c r="K38" s="105">
        <f>Poule!D48</f>
        <v>42714</v>
      </c>
      <c r="L38" s="106"/>
    </row>
    <row r="39" spans="1:12" ht="18.75">
      <c r="A39" s="13">
        <v>1</v>
      </c>
      <c r="B39" s="14" t="str">
        <f>K33</f>
        <v> TTC BUIS BARON. 1</v>
      </c>
      <c r="C39" s="14">
        <f>IF(F39="","",IF(F39&gt;G39,1,IF(F39=G39,"",IF(F39&lt;G39,""))))</f>
      </c>
      <c r="D39" s="14">
        <f>IF(F39="","",IF(F39&gt;G39,"",IF(F39=G39,1,IF(F39&lt;G39,""))))</f>
      </c>
      <c r="E39" s="14">
        <f>IF(F39="","",IF(F39&gt;G39,"",IF(F39=G39,"",IF(F39&lt;G39,1))))</f>
      </c>
      <c r="F39" s="40"/>
      <c r="G39" s="40">
        <f>IF(F39="","",(20-F39))</f>
      </c>
      <c r="H39" s="14">
        <f>IF(G39="","",IF(G39&gt;F39,1,IF(G39=F39,"",IF(G39&lt;F39,""))))</f>
      </c>
      <c r="I39" s="14">
        <f>IF(G39="","",IF(G39&gt;F39,"",IF(G39=F39,1,IF(G39&lt;F39,""))))</f>
      </c>
      <c r="J39" s="14">
        <f>IF(G39="","",IF(G39&gt;F39,"",IF(G39=F39,"",IF(G39&lt;F39,1))))</f>
      </c>
      <c r="K39" s="14" t="str">
        <f>B36</f>
        <v> TT POUZINOIS 3</v>
      </c>
      <c r="L39" s="15">
        <v>2</v>
      </c>
    </row>
    <row r="40" spans="1:12" ht="18.75">
      <c r="A40" s="13">
        <v>6</v>
      </c>
      <c r="B40" s="14" t="str">
        <f>K34</f>
        <v> MANTHES TTRV 4 à 18 h</v>
      </c>
      <c r="C40" s="14">
        <f>IF(F40="","",IF(F40&gt;G40,1,IF(F40=G40,"",IF(F40&lt;G40,""))))</f>
      </c>
      <c r="D40" s="14">
        <f>IF(F40="","",IF(F40&gt;G40,"",IF(F40=G40,1,IF(F40&lt;G40,""))))</f>
      </c>
      <c r="E40" s="14">
        <f>IF(F40="","",IF(F40&gt;G40,"",IF(F40=G40,"",IF(F40&lt;G40,1))))</f>
      </c>
      <c r="F40" s="40"/>
      <c r="G40" s="40">
        <f>IF(F40="","",(20-F40))</f>
      </c>
      <c r="H40" s="14">
        <f>IF(G40="","",IF(G40&gt;F40,1,IF(G40=F40,"",IF(G40&lt;F40,""))))</f>
      </c>
      <c r="I40" s="14">
        <f>IF(G40="","",IF(G40&gt;F40,"",IF(G40=F40,1,IF(G40&lt;F40,""))))</f>
      </c>
      <c r="J40" s="14">
        <f>IF(G40="","",IF(G40&gt;F40,"",IF(G40=F40,"",IF(G40&lt;F40,1))))</f>
      </c>
      <c r="K40" s="14" t="str">
        <f>B35</f>
        <v> DONZERE ATT 2</v>
      </c>
      <c r="L40" s="15">
        <v>4</v>
      </c>
    </row>
    <row r="41" spans="1:12" ht="18.75">
      <c r="A41" s="13">
        <v>7</v>
      </c>
      <c r="B41" s="14" t="str">
        <f>K35</f>
        <v> T.T.TRICASTIN 4 à 14 h</v>
      </c>
      <c r="C41" s="14">
        <f>IF(F41="","",IF(F41&gt;G41,1,IF(F41=G41,"",IF(F41&lt;G41,""))))</f>
      </c>
      <c r="D41" s="14">
        <f>IF(F41="","",IF(F41&gt;G41,"",IF(F41=G41,1,IF(F41&lt;G41,""))))</f>
      </c>
      <c r="E41" s="14">
        <f>IF(F41="","",IF(F41&gt;G41,"",IF(F41=G41,"",IF(F41&lt;G41,1))))</f>
      </c>
      <c r="F41" s="40"/>
      <c r="G41" s="40">
        <f>IF(F41="","",(20-F41))</f>
      </c>
      <c r="H41" s="14">
        <f>IF(G41="","",IF(G41&gt;F41,1,IF(G41=F41,"",IF(G41&lt;F41,""))))</f>
      </c>
      <c r="I41" s="14">
        <f>IF(G41="","",IF(G41&gt;F41,"",IF(G41=F41,1,IF(G41&lt;F41,""))))</f>
      </c>
      <c r="J41" s="14">
        <f>IF(G41="","",IF(G41&gt;F41,"",IF(G41=F41,"",IF(G41&lt;F41,1))))</f>
      </c>
      <c r="K41" s="14" t="str">
        <f>B33</f>
        <v> PRIVAS SC TT 3</v>
      </c>
      <c r="L41" s="15">
        <v>3</v>
      </c>
    </row>
    <row r="42" spans="1:12" ht="19.5" thickBot="1">
      <c r="A42" s="24">
        <v>8</v>
      </c>
      <c r="B42" s="25" t="str">
        <f>K36</f>
        <v> AUBENAS-VALS TT 2</v>
      </c>
      <c r="C42" s="25">
        <f>IF(F42="","",IF(F42&gt;G42,1,IF(F42=G42,"",IF(F42&lt;G42,""))))</f>
      </c>
      <c r="D42" s="25">
        <f>IF(F42="","",IF(F42&gt;G42,"",IF(F42=G42,1,IF(F42&lt;G42,""))))</f>
      </c>
      <c r="E42" s="25">
        <f>IF(F42="","",IF(F42&gt;G42,"",IF(F42=G42,"",IF(F42&lt;G42,1))))</f>
      </c>
      <c r="F42" s="41"/>
      <c r="G42" s="41">
        <f>IF(F42="","",(20-F42))</f>
      </c>
      <c r="H42" s="25">
        <f>IF(G42="","",IF(G42&gt;F42,1,IF(G42=F42,"",IF(G42&lt;F42,""))))</f>
      </c>
      <c r="I42" s="25">
        <f>IF(G42="","",IF(G42&gt;F42,"",IF(G42=F42,1,IF(G42&lt;F42,""))))</f>
      </c>
      <c r="J42" s="25">
        <f>IF(G42="","",IF(G42&gt;F42,"",IF(G42=F42,"",IF(G42&lt;F42,1))))</f>
      </c>
      <c r="K42" s="25" t="str">
        <f>B34</f>
        <v> ASPTT ROMANS 4</v>
      </c>
      <c r="L42" s="26">
        <v>5</v>
      </c>
    </row>
  </sheetData>
  <sheetProtection/>
  <mergeCells count="28">
    <mergeCell ref="A20:B20"/>
    <mergeCell ref="F20:G20"/>
    <mergeCell ref="K20:L20"/>
    <mergeCell ref="A38:B38"/>
    <mergeCell ref="F38:G38"/>
    <mergeCell ref="K38:L38"/>
    <mergeCell ref="A26:B26"/>
    <mergeCell ref="F26:G26"/>
    <mergeCell ref="K26:L26"/>
    <mergeCell ref="A32:B32"/>
    <mergeCell ref="O3:O4"/>
    <mergeCell ref="P3:P4"/>
    <mergeCell ref="A8:B8"/>
    <mergeCell ref="F8:G8"/>
    <mergeCell ref="K8:L8"/>
    <mergeCell ref="A14:B14"/>
    <mergeCell ref="F14:G14"/>
    <mergeCell ref="K14:L14"/>
    <mergeCell ref="Q3:U3"/>
    <mergeCell ref="V3:X3"/>
    <mergeCell ref="F32:G32"/>
    <mergeCell ref="K32:L32"/>
    <mergeCell ref="O22:AA22"/>
    <mergeCell ref="A1:L1"/>
    <mergeCell ref="A2:B2"/>
    <mergeCell ref="F2:G2"/>
    <mergeCell ref="K2:L2"/>
    <mergeCell ref="N3:N4"/>
  </mergeCells>
  <conditionalFormatting sqref="C2:E65536">
    <cfRule type="cellIs" priority="6" dxfId="5" operator="equal" stopIfTrue="1">
      <formula>"PORT * "</formula>
    </cfRule>
  </conditionalFormatting>
  <conditionalFormatting sqref="F2 F7:F8 F13:F14 F19:F65536">
    <cfRule type="cellIs" priority="5" dxfId="4" operator="greaterThan" stopIfTrue="1">
      <formula>20</formula>
    </cfRule>
  </conditionalFormatting>
  <conditionalFormatting sqref="B3:B7 B9:B13 B15:B19 B21:B25 B27:B31 B33:B37 B39:B65536">
    <cfRule type="cellIs" priority="4" dxfId="0" operator="equal" stopIfTrue="1">
      <formula>"PORT ST PERE 1"</formula>
    </cfRule>
  </conditionalFormatting>
  <conditionalFormatting sqref="K2:K65536 O1:O65536">
    <cfRule type="cellIs" priority="3" dxfId="0" operator="equal" stopIfTrue="1">
      <formula>"PORT ST PERE 1"</formula>
    </cfRule>
  </conditionalFormatting>
  <conditionalFormatting sqref="O3:O12">
    <cfRule type="cellIs" priority="2" dxfId="0" operator="equal" stopIfTrue="1">
      <formula>"PORT ST PERE 1"</formula>
    </cfRule>
  </conditionalFormatting>
  <conditionalFormatting sqref="O22">
    <cfRule type="cellIs" priority="1" dxfId="0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300" verticalDpi="300" orientation="landscape" paperSize="9" scale="62" r:id="rId1"/>
  <rowBreaks count="1" manualBreakCount="1">
    <brk id="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A42"/>
  <sheetViews>
    <sheetView showGridLines="0" zoomScale="75" zoomScaleNormal="75" zoomScalePageLayoutView="0" workbookViewId="0" topLeftCell="A1">
      <selection activeCell="F34" sqref="F34"/>
    </sheetView>
  </sheetViews>
  <sheetFormatPr defaultColWidth="11.421875" defaultRowHeight="12.75"/>
  <cols>
    <col min="1" max="1" width="2.7109375" style="10" bestFit="1" customWidth="1"/>
    <col min="2" max="2" width="35.28125" style="10" bestFit="1" customWidth="1"/>
    <col min="3" max="3" width="3.421875" style="10" bestFit="1" customWidth="1"/>
    <col min="4" max="4" width="3.28125" style="10" bestFit="1" customWidth="1"/>
    <col min="5" max="5" width="3.00390625" style="10" bestFit="1" customWidth="1"/>
    <col min="6" max="7" width="4.7109375" style="10" customWidth="1"/>
    <col min="8" max="8" width="3.421875" style="10" bestFit="1" customWidth="1"/>
    <col min="9" max="9" width="3.28125" style="10" bestFit="1" customWidth="1"/>
    <col min="10" max="10" width="3.00390625" style="10" bestFit="1" customWidth="1"/>
    <col min="11" max="11" width="33.28125" style="28" bestFit="1" customWidth="1"/>
    <col min="12" max="12" width="2.7109375" style="10" bestFit="1" customWidth="1"/>
    <col min="13" max="13" width="4.7109375" style="10" customWidth="1"/>
    <col min="14" max="14" width="7.28125" style="10" bestFit="1" customWidth="1"/>
    <col min="15" max="15" width="33.28125" style="10" bestFit="1" customWidth="1"/>
    <col min="16" max="16" width="8.57421875" style="11" bestFit="1" customWidth="1"/>
    <col min="17" max="17" width="8.00390625" style="10" bestFit="1" customWidth="1"/>
    <col min="18" max="18" width="10.140625" style="10" bestFit="1" customWidth="1"/>
    <col min="19" max="19" width="6.57421875" style="10" bestFit="1" customWidth="1"/>
    <col min="20" max="20" width="9.421875" style="10" bestFit="1" customWidth="1"/>
    <col min="21" max="21" width="6.421875" style="10" bestFit="1" customWidth="1"/>
    <col min="22" max="22" width="7.00390625" style="10" bestFit="1" customWidth="1"/>
    <col min="23" max="23" width="9.421875" style="10" bestFit="1" customWidth="1"/>
    <col min="24" max="24" width="8.421875" style="10" bestFit="1" customWidth="1"/>
    <col min="25" max="16384" width="11.421875" style="10" customWidth="1"/>
  </cols>
  <sheetData>
    <row r="1" spans="1:12" ht="30" customHeight="1" thickBot="1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8" customHeight="1" thickBot="1">
      <c r="A2" s="94" t="s">
        <v>0</v>
      </c>
      <c r="B2" s="95"/>
      <c r="C2" s="12" t="s">
        <v>19</v>
      </c>
      <c r="D2" s="12" t="s">
        <v>20</v>
      </c>
      <c r="E2" s="12" t="s">
        <v>21</v>
      </c>
      <c r="F2" s="96" t="s">
        <v>41</v>
      </c>
      <c r="G2" s="97"/>
      <c r="H2" s="12" t="s">
        <v>19</v>
      </c>
      <c r="I2" s="12" t="s">
        <v>20</v>
      </c>
      <c r="J2" s="12" t="s">
        <v>21</v>
      </c>
      <c r="K2" s="105">
        <f>Poule!D42</f>
        <v>42630</v>
      </c>
      <c r="L2" s="106"/>
    </row>
    <row r="3" spans="1:24" ht="18" customHeight="1">
      <c r="A3" s="13">
        <v>1</v>
      </c>
      <c r="B3" s="14" t="str">
        <f>Poule!B23</f>
        <v>TT GOUBETOIS 4</v>
      </c>
      <c r="C3" s="14">
        <v>1</v>
      </c>
      <c r="D3" s="14"/>
      <c r="E3" s="14"/>
      <c r="F3" s="8">
        <v>14</v>
      </c>
      <c r="G3" s="8">
        <v>0</v>
      </c>
      <c r="H3" s="14"/>
      <c r="I3" s="14"/>
      <c r="J3" s="14">
        <v>1</v>
      </c>
      <c r="K3" s="14" t="str">
        <f>Poule!B30</f>
        <v> PPC DIEULEFIT 2</v>
      </c>
      <c r="L3" s="15">
        <v>8</v>
      </c>
      <c r="N3" s="100" t="s">
        <v>8</v>
      </c>
      <c r="O3" s="102" t="s">
        <v>9</v>
      </c>
      <c r="P3" s="102" t="s">
        <v>10</v>
      </c>
      <c r="Q3" s="98" t="s">
        <v>7</v>
      </c>
      <c r="R3" s="98"/>
      <c r="S3" s="98"/>
      <c r="T3" s="98"/>
      <c r="U3" s="98"/>
      <c r="V3" s="98" t="s">
        <v>10</v>
      </c>
      <c r="W3" s="98"/>
      <c r="X3" s="99"/>
    </row>
    <row r="4" spans="1:24" ht="18.75">
      <c r="A4" s="13">
        <v>2</v>
      </c>
      <c r="B4" s="14" t="str">
        <f>Poule!B24</f>
        <v> VALENCE BTT 8</v>
      </c>
      <c r="C4" s="14">
        <v>1</v>
      </c>
      <c r="D4" s="14"/>
      <c r="E4" s="14"/>
      <c r="F4" s="8">
        <v>8</v>
      </c>
      <c r="G4" s="8">
        <v>6</v>
      </c>
      <c r="H4" s="14"/>
      <c r="I4" s="14"/>
      <c r="J4" s="14">
        <v>1</v>
      </c>
      <c r="K4" s="14" t="str">
        <f>Poule!B29</f>
        <v> T.T.TRICASTIN 6 à 18 h</v>
      </c>
      <c r="L4" s="15">
        <v>7</v>
      </c>
      <c r="N4" s="101"/>
      <c r="O4" s="103"/>
      <c r="P4" s="103"/>
      <c r="Q4" s="16" t="s">
        <v>11</v>
      </c>
      <c r="R4" s="16" t="s">
        <v>12</v>
      </c>
      <c r="S4" s="17" t="s">
        <v>13</v>
      </c>
      <c r="T4" s="17" t="s">
        <v>14</v>
      </c>
      <c r="U4" s="17" t="s">
        <v>18</v>
      </c>
      <c r="V4" s="16" t="s">
        <v>15</v>
      </c>
      <c r="W4" s="16" t="s">
        <v>16</v>
      </c>
      <c r="X4" s="18" t="s">
        <v>17</v>
      </c>
    </row>
    <row r="5" spans="1:24" ht="18.75">
      <c r="A5" s="13">
        <v>3</v>
      </c>
      <c r="B5" s="14" t="str">
        <f>Poule!B25</f>
        <v> TT POUZINOIS 5</v>
      </c>
      <c r="C5" s="14">
        <v>1</v>
      </c>
      <c r="D5" s="14"/>
      <c r="E5" s="14"/>
      <c r="F5" s="8">
        <v>11</v>
      </c>
      <c r="G5" s="8">
        <v>3</v>
      </c>
      <c r="H5" s="14"/>
      <c r="I5" s="14"/>
      <c r="J5" s="14">
        <v>1</v>
      </c>
      <c r="K5" s="14" t="str">
        <f>Poule!B28</f>
        <v> MANTHES TTRV 6 à 14 h</v>
      </c>
      <c r="L5" s="15">
        <v>6</v>
      </c>
      <c r="N5" s="19">
        <v>1</v>
      </c>
      <c r="O5" s="20" t="str">
        <f>Poule!B23</f>
        <v>TT GOUBETOIS 4</v>
      </c>
      <c r="P5" s="21">
        <f aca="true" t="shared" si="0" ref="P5:P12">(R5*3)+(S5*2)+(T5*1)-U5</f>
        <v>15</v>
      </c>
      <c r="Q5" s="22">
        <f aca="true" t="shared" si="1" ref="Q5:Q12">SUM(R5:U5)</f>
        <v>5</v>
      </c>
      <c r="R5" s="22">
        <f aca="true" t="shared" si="2" ref="R5:R12">SUMIF(Club_B,O5,Gagne_C)+SUMIF(Club_K,O5,Gagne_H)</f>
        <v>5</v>
      </c>
      <c r="S5" s="22">
        <f aca="true" t="shared" si="3" ref="S5:S12">SUMIF(Club_B,O5,Nul_D)+SUMIF(Club_K,O5,Nul_I)</f>
        <v>0</v>
      </c>
      <c r="T5" s="22">
        <f aca="true" t="shared" si="4" ref="T5:T12">SUMIF(Club_B,O5,Perdu_E)+SUMIF(Club_K,O5,Perdu_J)</f>
        <v>0</v>
      </c>
      <c r="U5" s="22">
        <v>0</v>
      </c>
      <c r="V5" s="22">
        <f aca="true" t="shared" si="5" ref="V5:V12">SUMIF(Club_B,O5,Score_F)+SUMIF(Club_K,O5,Score_G)</f>
        <v>60</v>
      </c>
      <c r="W5" s="22">
        <f aca="true" t="shared" si="6" ref="W5:W12">SUMIF(Club_B,O5,Score_G)+SUMIF(Club_K,O5,Score_F)</f>
        <v>10</v>
      </c>
      <c r="X5" s="23">
        <f aca="true" t="shared" si="7" ref="X5:X12">V5/W5</f>
        <v>6</v>
      </c>
    </row>
    <row r="6" spans="1:24" ht="19.5" thickBot="1">
      <c r="A6" s="24">
        <v>4</v>
      </c>
      <c r="B6" s="25" t="str">
        <f>Poule!B26</f>
        <v> AUBENAS-VALS TT 3</v>
      </c>
      <c r="C6" s="25">
        <v>1</v>
      </c>
      <c r="D6" s="25"/>
      <c r="E6" s="25"/>
      <c r="F6" s="9">
        <v>10</v>
      </c>
      <c r="G6" s="9">
        <v>4</v>
      </c>
      <c r="H6" s="25"/>
      <c r="I6" s="25"/>
      <c r="J6" s="25">
        <v>1</v>
      </c>
      <c r="K6" s="25" t="str">
        <f>Poule!B27</f>
        <v> E. BLACONS CREST 2</v>
      </c>
      <c r="L6" s="26">
        <v>5</v>
      </c>
      <c r="N6" s="19">
        <v>2</v>
      </c>
      <c r="O6" s="20" t="str">
        <f>Poule!B24</f>
        <v> VALENCE BTT 8</v>
      </c>
      <c r="P6" s="21">
        <f t="shared" si="0"/>
        <v>14</v>
      </c>
      <c r="Q6" s="22">
        <f t="shared" si="1"/>
        <v>5</v>
      </c>
      <c r="R6" s="22">
        <f t="shared" si="2"/>
        <v>4</v>
      </c>
      <c r="S6" s="22">
        <f t="shared" si="3"/>
        <v>1</v>
      </c>
      <c r="T6" s="22">
        <f t="shared" si="4"/>
        <v>0</v>
      </c>
      <c r="U6" s="22">
        <v>0</v>
      </c>
      <c r="V6" s="22">
        <f t="shared" si="5"/>
        <v>43</v>
      </c>
      <c r="W6" s="22">
        <f t="shared" si="6"/>
        <v>27</v>
      </c>
      <c r="X6" s="23">
        <f t="shared" si="7"/>
        <v>1.5925925925925926</v>
      </c>
    </row>
    <row r="7" spans="1:24" ht="19.5" thickBot="1">
      <c r="A7" s="27"/>
      <c r="L7" s="27"/>
      <c r="N7" s="19">
        <v>2</v>
      </c>
      <c r="O7" s="20" t="str">
        <f>Poule!B26</f>
        <v> AUBENAS-VALS TT 3</v>
      </c>
      <c r="P7" s="21">
        <f t="shared" si="0"/>
        <v>12</v>
      </c>
      <c r="Q7" s="22">
        <f t="shared" si="1"/>
        <v>5</v>
      </c>
      <c r="R7" s="22">
        <f t="shared" si="2"/>
        <v>3</v>
      </c>
      <c r="S7" s="22">
        <f t="shared" si="3"/>
        <v>1</v>
      </c>
      <c r="T7" s="22">
        <f t="shared" si="4"/>
        <v>1</v>
      </c>
      <c r="U7" s="22">
        <v>0</v>
      </c>
      <c r="V7" s="22">
        <f t="shared" si="5"/>
        <v>42</v>
      </c>
      <c r="W7" s="22">
        <f t="shared" si="6"/>
        <v>28</v>
      </c>
      <c r="X7" s="23">
        <f t="shared" si="7"/>
        <v>1.5</v>
      </c>
    </row>
    <row r="8" spans="1:24" ht="18.75">
      <c r="A8" s="94" t="s">
        <v>1</v>
      </c>
      <c r="B8" s="95"/>
      <c r="C8" s="12" t="s">
        <v>19</v>
      </c>
      <c r="D8" s="12" t="s">
        <v>20</v>
      </c>
      <c r="E8" s="12" t="s">
        <v>21</v>
      </c>
      <c r="F8" s="96" t="s">
        <v>41</v>
      </c>
      <c r="G8" s="97"/>
      <c r="H8" s="12" t="s">
        <v>19</v>
      </c>
      <c r="I8" s="12" t="s">
        <v>20</v>
      </c>
      <c r="J8" s="12" t="s">
        <v>21</v>
      </c>
      <c r="K8" s="105">
        <f>Poule!D43</f>
        <v>42644</v>
      </c>
      <c r="L8" s="106"/>
      <c r="N8" s="19">
        <v>4</v>
      </c>
      <c r="O8" s="20" t="str">
        <f>Poule!B25</f>
        <v> TT POUZINOIS 5</v>
      </c>
      <c r="P8" s="21">
        <f t="shared" si="0"/>
        <v>11</v>
      </c>
      <c r="Q8" s="22">
        <f t="shared" si="1"/>
        <v>5</v>
      </c>
      <c r="R8" s="22">
        <f t="shared" si="2"/>
        <v>3</v>
      </c>
      <c r="S8" s="22">
        <f t="shared" si="3"/>
        <v>0</v>
      </c>
      <c r="T8" s="22">
        <f t="shared" si="4"/>
        <v>2</v>
      </c>
      <c r="U8" s="22">
        <v>0</v>
      </c>
      <c r="V8" s="22">
        <f t="shared" si="5"/>
        <v>34</v>
      </c>
      <c r="W8" s="22">
        <f t="shared" si="6"/>
        <v>36</v>
      </c>
      <c r="X8" s="23">
        <f t="shared" si="7"/>
        <v>0.9444444444444444</v>
      </c>
    </row>
    <row r="9" spans="1:24" ht="18.75">
      <c r="A9" s="13">
        <v>7</v>
      </c>
      <c r="B9" s="14" t="str">
        <f>K4</f>
        <v> T.T.TRICASTIN 6 à 18 h</v>
      </c>
      <c r="C9" s="14"/>
      <c r="D9" s="14"/>
      <c r="E9" s="14">
        <v>1</v>
      </c>
      <c r="F9" s="8">
        <v>5</v>
      </c>
      <c r="G9" s="8">
        <v>9</v>
      </c>
      <c r="H9" s="14">
        <v>1</v>
      </c>
      <c r="I9" s="14"/>
      <c r="J9" s="14"/>
      <c r="K9" s="14" t="str">
        <f>B3</f>
        <v>TT GOUBETOIS 4</v>
      </c>
      <c r="L9" s="15">
        <v>1</v>
      </c>
      <c r="N9" s="19">
        <v>5</v>
      </c>
      <c r="O9" s="20" t="str">
        <f>Poule!B29</f>
        <v> T.T.TRICASTIN 6 à 18 h</v>
      </c>
      <c r="P9" s="21">
        <f t="shared" si="0"/>
        <v>9</v>
      </c>
      <c r="Q9" s="22">
        <f t="shared" si="1"/>
        <v>5</v>
      </c>
      <c r="R9" s="22">
        <f t="shared" si="2"/>
        <v>1</v>
      </c>
      <c r="S9" s="22">
        <f t="shared" si="3"/>
        <v>2</v>
      </c>
      <c r="T9" s="22">
        <f t="shared" si="4"/>
        <v>2</v>
      </c>
      <c r="U9" s="22">
        <v>0</v>
      </c>
      <c r="V9" s="22">
        <f t="shared" si="5"/>
        <v>34</v>
      </c>
      <c r="W9" s="22">
        <f t="shared" si="6"/>
        <v>36</v>
      </c>
      <c r="X9" s="23">
        <f t="shared" si="7"/>
        <v>0.9444444444444444</v>
      </c>
    </row>
    <row r="10" spans="1:24" ht="18" customHeight="1">
      <c r="A10" s="13">
        <v>6</v>
      </c>
      <c r="B10" s="14" t="str">
        <f>K5</f>
        <v> MANTHES TTRV 6 à 14 h</v>
      </c>
      <c r="C10" s="14"/>
      <c r="D10" s="14"/>
      <c r="E10" s="14">
        <v>1</v>
      </c>
      <c r="F10" s="8">
        <v>6</v>
      </c>
      <c r="G10" s="8">
        <v>8</v>
      </c>
      <c r="H10" s="14">
        <v>1</v>
      </c>
      <c r="I10" s="14"/>
      <c r="J10" s="14"/>
      <c r="K10" s="14" t="str">
        <f>B4</f>
        <v> VALENCE BTT 8</v>
      </c>
      <c r="L10" s="15">
        <v>2</v>
      </c>
      <c r="N10" s="19">
        <v>6</v>
      </c>
      <c r="O10" s="20" t="str">
        <f>Poule!B28</f>
        <v> MANTHES TTRV 6 à 14 h</v>
      </c>
      <c r="P10" s="21">
        <f t="shared" si="0"/>
        <v>8</v>
      </c>
      <c r="Q10" s="22">
        <f t="shared" si="1"/>
        <v>5</v>
      </c>
      <c r="R10" s="22">
        <f t="shared" si="2"/>
        <v>1</v>
      </c>
      <c r="S10" s="22">
        <f t="shared" si="3"/>
        <v>1</v>
      </c>
      <c r="T10" s="22">
        <f t="shared" si="4"/>
        <v>3</v>
      </c>
      <c r="U10" s="22">
        <v>0</v>
      </c>
      <c r="V10" s="22">
        <f t="shared" si="5"/>
        <v>27</v>
      </c>
      <c r="W10" s="22">
        <f t="shared" si="6"/>
        <v>43</v>
      </c>
      <c r="X10" s="23">
        <f t="shared" si="7"/>
        <v>0.627906976744186</v>
      </c>
    </row>
    <row r="11" spans="1:24" ht="18.75">
      <c r="A11" s="13">
        <v>5</v>
      </c>
      <c r="B11" s="14" t="str">
        <f>K6</f>
        <v> E. BLACONS CREST 2</v>
      </c>
      <c r="C11" s="14"/>
      <c r="D11" s="14"/>
      <c r="E11" s="14">
        <v>1</v>
      </c>
      <c r="F11" s="8">
        <v>3</v>
      </c>
      <c r="G11" s="8">
        <v>11</v>
      </c>
      <c r="H11" s="14">
        <v>1</v>
      </c>
      <c r="I11" s="14"/>
      <c r="J11" s="14"/>
      <c r="K11" s="14" t="str">
        <f>B5</f>
        <v> TT POUZINOIS 5</v>
      </c>
      <c r="L11" s="15">
        <v>3</v>
      </c>
      <c r="N11" s="19">
        <v>7</v>
      </c>
      <c r="O11" s="20" t="str">
        <f>Poule!B27</f>
        <v> E. BLACONS CREST 2</v>
      </c>
      <c r="P11" s="21">
        <f t="shared" si="0"/>
        <v>6</v>
      </c>
      <c r="Q11" s="22">
        <f t="shared" si="1"/>
        <v>5</v>
      </c>
      <c r="R11" s="22">
        <f t="shared" si="2"/>
        <v>0</v>
      </c>
      <c r="S11" s="22">
        <f t="shared" si="3"/>
        <v>1</v>
      </c>
      <c r="T11" s="22">
        <f t="shared" si="4"/>
        <v>4</v>
      </c>
      <c r="U11" s="22">
        <v>0</v>
      </c>
      <c r="V11" s="22">
        <f t="shared" si="5"/>
        <v>20</v>
      </c>
      <c r="W11" s="22">
        <f t="shared" si="6"/>
        <v>50</v>
      </c>
      <c r="X11" s="23">
        <f t="shared" si="7"/>
        <v>0.4</v>
      </c>
    </row>
    <row r="12" spans="1:24" ht="19.5" thickBot="1">
      <c r="A12" s="24">
        <v>8</v>
      </c>
      <c r="B12" s="25" t="str">
        <f>K3</f>
        <v> PPC DIEULEFIT 2</v>
      </c>
      <c r="C12" s="25"/>
      <c r="D12" s="25"/>
      <c r="E12" s="25">
        <v>1</v>
      </c>
      <c r="F12" s="9">
        <v>5</v>
      </c>
      <c r="G12" s="9">
        <v>9</v>
      </c>
      <c r="H12" s="25">
        <v>1</v>
      </c>
      <c r="I12" s="25"/>
      <c r="J12" s="25"/>
      <c r="K12" s="25" t="str">
        <f>B6</f>
        <v> AUBENAS-VALS TT 3</v>
      </c>
      <c r="L12" s="26">
        <v>4</v>
      </c>
      <c r="N12" s="29">
        <v>8</v>
      </c>
      <c r="O12" s="30" t="str">
        <f>Poule!B30</f>
        <v> PPC DIEULEFIT 2</v>
      </c>
      <c r="P12" s="31">
        <f t="shared" si="0"/>
        <v>5</v>
      </c>
      <c r="Q12" s="32">
        <f t="shared" si="1"/>
        <v>5</v>
      </c>
      <c r="R12" s="32">
        <f t="shared" si="2"/>
        <v>0</v>
      </c>
      <c r="S12" s="32">
        <f t="shared" si="3"/>
        <v>0</v>
      </c>
      <c r="T12" s="32">
        <f t="shared" si="4"/>
        <v>5</v>
      </c>
      <c r="U12" s="32">
        <v>0</v>
      </c>
      <c r="V12" s="32">
        <f t="shared" si="5"/>
        <v>20</v>
      </c>
      <c r="W12" s="32">
        <f t="shared" si="6"/>
        <v>50</v>
      </c>
      <c r="X12" s="33">
        <f t="shared" si="7"/>
        <v>0.4</v>
      </c>
    </row>
    <row r="13" spans="1:24" ht="19.5" thickBot="1">
      <c r="A13" s="34"/>
      <c r="K13" s="10"/>
      <c r="L13" s="34"/>
      <c r="N13" s="35"/>
      <c r="O13" s="36"/>
      <c r="P13" s="37"/>
      <c r="Q13" s="38"/>
      <c r="R13" s="38"/>
      <c r="S13" s="38"/>
      <c r="T13" s="38"/>
      <c r="U13" s="38"/>
      <c r="V13" s="38"/>
      <c r="W13" s="38"/>
      <c r="X13" s="38"/>
    </row>
    <row r="14" spans="1:16" ht="18.75">
      <c r="A14" s="94" t="s">
        <v>2</v>
      </c>
      <c r="B14" s="95"/>
      <c r="C14" s="12" t="s">
        <v>19</v>
      </c>
      <c r="D14" s="12" t="s">
        <v>20</v>
      </c>
      <c r="E14" s="12" t="s">
        <v>21</v>
      </c>
      <c r="F14" s="96" t="s">
        <v>41</v>
      </c>
      <c r="G14" s="97"/>
      <c r="H14" s="12" t="s">
        <v>19</v>
      </c>
      <c r="I14" s="12" t="s">
        <v>20</v>
      </c>
      <c r="J14" s="12" t="s">
        <v>21</v>
      </c>
      <c r="K14" s="105">
        <f>Poule!D44</f>
        <v>42658</v>
      </c>
      <c r="L14" s="106"/>
      <c r="P14" s="37"/>
    </row>
    <row r="15" spans="1:16" ht="18.75">
      <c r="A15" s="13">
        <v>1</v>
      </c>
      <c r="B15" s="14" t="str">
        <f>B3</f>
        <v>TT GOUBETOIS 4</v>
      </c>
      <c r="C15" s="14">
        <v>1</v>
      </c>
      <c r="D15" s="14"/>
      <c r="E15" s="14"/>
      <c r="F15" s="8">
        <v>12</v>
      </c>
      <c r="G15" s="8">
        <v>2</v>
      </c>
      <c r="H15" s="14"/>
      <c r="I15" s="14"/>
      <c r="J15" s="14">
        <v>1</v>
      </c>
      <c r="K15" s="14" t="str">
        <f>K5</f>
        <v> MANTHES TTRV 6 à 14 h</v>
      </c>
      <c r="L15" s="15">
        <v>6</v>
      </c>
      <c r="O15" s="10" t="s">
        <v>22</v>
      </c>
      <c r="P15" s="39">
        <v>3</v>
      </c>
    </row>
    <row r="16" spans="1:16" ht="18.75">
      <c r="A16" s="13">
        <v>2</v>
      </c>
      <c r="B16" s="14" t="str">
        <f>B4</f>
        <v> VALENCE BTT 8</v>
      </c>
      <c r="C16" s="14">
        <v>1</v>
      </c>
      <c r="D16" s="14"/>
      <c r="E16" s="14"/>
      <c r="F16" s="8">
        <v>8</v>
      </c>
      <c r="G16" s="8">
        <v>6</v>
      </c>
      <c r="H16" s="14"/>
      <c r="I16" s="14"/>
      <c r="J16" s="14">
        <v>1</v>
      </c>
      <c r="K16" s="14" t="str">
        <f>K6</f>
        <v> E. BLACONS CREST 2</v>
      </c>
      <c r="L16" s="15">
        <v>5</v>
      </c>
      <c r="O16" s="10" t="s">
        <v>23</v>
      </c>
      <c r="P16" s="39">
        <v>2</v>
      </c>
    </row>
    <row r="17" spans="1:16" ht="18.75">
      <c r="A17" s="13">
        <v>3</v>
      </c>
      <c r="B17" s="14" t="str">
        <f>B5</f>
        <v> TT POUZINOIS 5</v>
      </c>
      <c r="C17" s="14"/>
      <c r="D17" s="14"/>
      <c r="E17" s="14">
        <v>1</v>
      </c>
      <c r="F17" s="8">
        <v>1</v>
      </c>
      <c r="G17" s="8">
        <v>13</v>
      </c>
      <c r="H17" s="14">
        <v>1</v>
      </c>
      <c r="I17" s="14"/>
      <c r="J17" s="14"/>
      <c r="K17" s="14" t="str">
        <f>B6</f>
        <v> AUBENAS-VALS TT 3</v>
      </c>
      <c r="L17" s="15">
        <v>4</v>
      </c>
      <c r="O17" s="10" t="s">
        <v>24</v>
      </c>
      <c r="P17" s="39">
        <v>1</v>
      </c>
    </row>
    <row r="18" spans="1:12" ht="19.5" thickBot="1">
      <c r="A18" s="24">
        <v>8</v>
      </c>
      <c r="B18" s="25" t="str">
        <f>K3</f>
        <v> PPC DIEULEFIT 2</v>
      </c>
      <c r="C18" s="25"/>
      <c r="D18" s="25"/>
      <c r="E18" s="25">
        <v>1</v>
      </c>
      <c r="F18" s="9">
        <v>5</v>
      </c>
      <c r="G18" s="9">
        <v>9</v>
      </c>
      <c r="H18" s="25">
        <v>1</v>
      </c>
      <c r="I18" s="25"/>
      <c r="J18" s="25"/>
      <c r="K18" s="25" t="str">
        <f>K4</f>
        <v> T.T.TRICASTIN 6 à 18 h</v>
      </c>
      <c r="L18" s="26">
        <v>7</v>
      </c>
    </row>
    <row r="19" spans="1:12" ht="19.5" thickBot="1">
      <c r="A19" s="34"/>
      <c r="K19" s="10"/>
      <c r="L19" s="34"/>
    </row>
    <row r="20" spans="1:12" ht="18.75">
      <c r="A20" s="94" t="s">
        <v>3</v>
      </c>
      <c r="B20" s="95"/>
      <c r="C20" s="12" t="s">
        <v>19</v>
      </c>
      <c r="D20" s="12" t="s">
        <v>20</v>
      </c>
      <c r="E20" s="12" t="s">
        <v>21</v>
      </c>
      <c r="F20" s="96" t="s">
        <v>41</v>
      </c>
      <c r="G20" s="97"/>
      <c r="H20" s="12" t="s">
        <v>19</v>
      </c>
      <c r="I20" s="12" t="s">
        <v>20</v>
      </c>
      <c r="J20" s="12" t="s">
        <v>21</v>
      </c>
      <c r="K20" s="105">
        <f>Poule!D45</f>
        <v>42679</v>
      </c>
      <c r="L20" s="106"/>
    </row>
    <row r="21" spans="1:12" ht="18.75">
      <c r="A21" s="13">
        <v>5</v>
      </c>
      <c r="B21" s="14" t="str">
        <f>K6</f>
        <v> E. BLACONS CREST 2</v>
      </c>
      <c r="C21" s="14"/>
      <c r="D21" s="14"/>
      <c r="E21" s="14">
        <v>1</v>
      </c>
      <c r="F21" s="40">
        <v>0</v>
      </c>
      <c r="G21" s="40">
        <v>14</v>
      </c>
      <c r="H21" s="14">
        <v>1</v>
      </c>
      <c r="I21" s="14"/>
      <c r="J21" s="14"/>
      <c r="K21" s="14" t="str">
        <f>B3</f>
        <v>TT GOUBETOIS 4</v>
      </c>
      <c r="L21" s="15">
        <v>1</v>
      </c>
    </row>
    <row r="22" spans="1:12" ht="18.75">
      <c r="A22" s="13">
        <v>4</v>
      </c>
      <c r="B22" s="14" t="str">
        <f>B6</f>
        <v> AUBENAS-VALS TT 3</v>
      </c>
      <c r="C22" s="14"/>
      <c r="D22" s="14">
        <v>1</v>
      </c>
      <c r="E22" s="14"/>
      <c r="F22" s="40">
        <v>7</v>
      </c>
      <c r="G22" s="40">
        <v>7</v>
      </c>
      <c r="H22" s="14"/>
      <c r="I22" s="14">
        <v>1</v>
      </c>
      <c r="J22" s="14"/>
      <c r="K22" s="14" t="str">
        <f>B4</f>
        <v> VALENCE BTT 8</v>
      </c>
      <c r="L22" s="15">
        <v>2</v>
      </c>
    </row>
    <row r="23" spans="1:27" ht="18.75">
      <c r="A23" s="13">
        <v>3</v>
      </c>
      <c r="B23" s="14" t="str">
        <f>B5</f>
        <v> TT POUZINOIS 5</v>
      </c>
      <c r="C23" s="14">
        <v>1</v>
      </c>
      <c r="D23" s="14"/>
      <c r="E23" s="14"/>
      <c r="F23" s="40">
        <v>9</v>
      </c>
      <c r="G23" s="40">
        <v>5</v>
      </c>
      <c r="H23" s="14"/>
      <c r="I23" s="14"/>
      <c r="J23" s="14">
        <v>1</v>
      </c>
      <c r="K23" s="14" t="str">
        <f>K3</f>
        <v> PPC DIEULEFIT 2</v>
      </c>
      <c r="L23" s="15">
        <v>8</v>
      </c>
      <c r="O23" s="93" t="s">
        <v>160</v>
      </c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</row>
    <row r="24" spans="1:12" ht="19.5" thickBot="1">
      <c r="A24" s="24">
        <v>6</v>
      </c>
      <c r="B24" s="25" t="str">
        <f>K5</f>
        <v> MANTHES TTRV 6 à 14 h</v>
      </c>
      <c r="C24" s="25"/>
      <c r="D24" s="25">
        <v>1</v>
      </c>
      <c r="E24" s="25"/>
      <c r="F24" s="41">
        <v>7</v>
      </c>
      <c r="G24" s="41">
        <v>7</v>
      </c>
      <c r="H24" s="25"/>
      <c r="I24" s="25">
        <v>1</v>
      </c>
      <c r="J24" s="25"/>
      <c r="K24" s="25" t="str">
        <f>K4</f>
        <v> T.T.TRICASTIN 6 à 18 h</v>
      </c>
      <c r="L24" s="26">
        <v>7</v>
      </c>
    </row>
    <row r="25" spans="1:12" ht="19.5" thickBot="1">
      <c r="A25" s="34"/>
      <c r="K25" s="10"/>
      <c r="L25" s="34"/>
    </row>
    <row r="26" spans="1:12" ht="18.75">
      <c r="A26" s="94" t="s">
        <v>4</v>
      </c>
      <c r="B26" s="95"/>
      <c r="C26" s="12" t="s">
        <v>19</v>
      </c>
      <c r="D26" s="12" t="s">
        <v>20</v>
      </c>
      <c r="E26" s="12" t="s">
        <v>21</v>
      </c>
      <c r="F26" s="96" t="s">
        <v>41</v>
      </c>
      <c r="G26" s="97"/>
      <c r="H26" s="12" t="s">
        <v>19</v>
      </c>
      <c r="I26" s="12" t="s">
        <v>20</v>
      </c>
      <c r="J26" s="12" t="s">
        <v>21</v>
      </c>
      <c r="K26" s="105">
        <f>Poule!D46</f>
        <v>42693</v>
      </c>
      <c r="L26" s="106"/>
    </row>
    <row r="27" spans="1:12" ht="18.75">
      <c r="A27" s="13">
        <v>1</v>
      </c>
      <c r="B27" s="14" t="str">
        <f>B3</f>
        <v>TT GOUBETOIS 4</v>
      </c>
      <c r="C27" s="14">
        <f>IF(F27="","",IF(F27&gt;G27,1,IF(F27=G27,"",IF(F27&lt;G27,""))))</f>
        <v>1</v>
      </c>
      <c r="D27" s="14">
        <f>IF(F27="","",IF(F27&gt;G27,"",IF(F27=G27,1,IF(F27&lt;G27,""))))</f>
      </c>
      <c r="E27" s="14">
        <f>IF(F27="","",IF(F27&gt;G27,"",IF(F27=G27,"",IF(F27&lt;G27,1))))</f>
      </c>
      <c r="F27" s="40">
        <v>11</v>
      </c>
      <c r="G27" s="40">
        <v>3</v>
      </c>
      <c r="H27" s="14">
        <f>IF(G27="","",IF(G27&gt;F27,1,IF(G27=F27,"",IF(G27&lt;F27,""))))</f>
      </c>
      <c r="I27" s="14">
        <f>IF(G27="","",IF(G27&gt;F27,"",IF(G27=F27,1,IF(G27&lt;F27,""))))</f>
      </c>
      <c r="J27" s="14">
        <f>IF(G27="","",IF(G27&gt;F27,"",IF(G27=F27,"",IF(G27&lt;F27,1))))</f>
        <v>1</v>
      </c>
      <c r="K27" s="14" t="str">
        <f>B22</f>
        <v> AUBENAS-VALS TT 3</v>
      </c>
      <c r="L27" s="15">
        <v>4</v>
      </c>
    </row>
    <row r="28" spans="1:12" ht="18.75">
      <c r="A28" s="13">
        <v>2</v>
      </c>
      <c r="B28" s="14" t="str">
        <f>K22</f>
        <v> VALENCE BTT 8</v>
      </c>
      <c r="C28" s="14">
        <f>IF(F28="","",IF(F28&gt;G28,1,IF(F28=G28,"",IF(F28&lt;G28,""))))</f>
        <v>1</v>
      </c>
      <c r="D28" s="14">
        <f>IF(F28="","",IF(F28&gt;G28,"",IF(F28=G28,1,IF(F28&lt;G28,""))))</f>
      </c>
      <c r="E28" s="14">
        <f>IF(F28="","",IF(F28&gt;G28,"",IF(F28=G28,"",IF(F28&lt;G28,1))))</f>
      </c>
      <c r="F28" s="40">
        <v>12</v>
      </c>
      <c r="G28" s="40">
        <v>2</v>
      </c>
      <c r="H28" s="14">
        <f>IF(G28="","",IF(G28&gt;F28,1,IF(G28=F28,"",IF(G28&lt;F28,""))))</f>
      </c>
      <c r="I28" s="14">
        <f>IF(G28="","",IF(G28&gt;F28,"",IF(G28=F28,1,IF(G28&lt;F28,""))))</f>
      </c>
      <c r="J28" s="14">
        <f>IF(G28="","",IF(G28&gt;F28,"",IF(G28=F28,"",IF(G28&lt;F28,1))))</f>
        <v>1</v>
      </c>
      <c r="K28" s="14" t="str">
        <f>B23</f>
        <v> TT POUZINOIS 5</v>
      </c>
      <c r="L28" s="15">
        <v>3</v>
      </c>
    </row>
    <row r="29" spans="1:12" ht="18.75">
      <c r="A29" s="13">
        <v>7</v>
      </c>
      <c r="B29" s="14" t="str">
        <f>K24</f>
        <v> T.T.TRICASTIN 6 à 18 h</v>
      </c>
      <c r="C29" s="14">
        <f>IF(F29="","",IF(F29&gt;G29,1,IF(F29=G29,"",IF(F29&lt;G29,""))))</f>
      </c>
      <c r="D29" s="14">
        <f>IF(F29="","",IF(F29&gt;G29,"",IF(F29=G29,1,IF(F29&lt;G29,""))))</f>
        <v>1</v>
      </c>
      <c r="E29" s="14">
        <f>IF(F29="","",IF(F29&gt;G29,"",IF(F29=G29,"",IF(F29&lt;G29,1))))</f>
      </c>
      <c r="F29" s="40">
        <v>7</v>
      </c>
      <c r="G29" s="40">
        <v>7</v>
      </c>
      <c r="H29" s="14">
        <f>IF(G29="","",IF(G29&gt;F29,1,IF(G29=F29,"",IF(G29&lt;F29,""))))</f>
      </c>
      <c r="I29" s="14">
        <f>IF(G29="","",IF(G29&gt;F29,"",IF(G29=F29,1,IF(G29&lt;F29,""))))</f>
        <v>1</v>
      </c>
      <c r="J29" s="14">
        <f>IF(G29="","",IF(G29&gt;F29,"",IF(G29=F29,"",IF(G29&lt;F29,1))))</f>
      </c>
      <c r="K29" s="14" t="str">
        <f>B21</f>
        <v> E. BLACONS CREST 2</v>
      </c>
      <c r="L29" s="15">
        <v>5</v>
      </c>
    </row>
    <row r="30" spans="1:12" ht="19.5" thickBot="1">
      <c r="A30" s="24">
        <v>8</v>
      </c>
      <c r="B30" s="25" t="str">
        <f>K23</f>
        <v> PPC DIEULEFIT 2</v>
      </c>
      <c r="C30" s="25">
        <f>IF(F30="","",IF(F30&gt;G30,1,IF(F30=G30,"",IF(F30&lt;G30,""))))</f>
      </c>
      <c r="D30" s="25">
        <f>IF(F30="","",IF(F30&gt;G30,"",IF(F30=G30,1,IF(F30&lt;G30,""))))</f>
      </c>
      <c r="E30" s="25">
        <f>IF(F30="","",IF(F30&gt;G30,"",IF(F30=G30,"",IF(F30&lt;G30,1))))</f>
        <v>1</v>
      </c>
      <c r="F30" s="41">
        <v>5</v>
      </c>
      <c r="G30" s="41">
        <v>9</v>
      </c>
      <c r="H30" s="25">
        <f>IF(G30="","",IF(G30&gt;F30,1,IF(G30=F30,"",IF(G30&lt;F30,""))))</f>
        <v>1</v>
      </c>
      <c r="I30" s="25">
        <f>IF(G30="","",IF(G30&gt;F30,"",IF(G30=F30,1,IF(G30&lt;F30,""))))</f>
      </c>
      <c r="J30" s="25">
        <f>IF(G30="","",IF(G30&gt;F30,"",IF(G30=F30,"",IF(G30&lt;F30,1))))</f>
      </c>
      <c r="K30" s="25" t="str">
        <f>B24</f>
        <v> MANTHES TTRV 6 à 14 h</v>
      </c>
      <c r="L30" s="26">
        <v>6</v>
      </c>
    </row>
    <row r="31" spans="1:12" ht="19.5" thickBot="1">
      <c r="A31" s="34"/>
      <c r="K31" s="10"/>
      <c r="L31" s="34"/>
    </row>
    <row r="32" spans="1:12" ht="18.75">
      <c r="A32" s="94" t="s">
        <v>5</v>
      </c>
      <c r="B32" s="95"/>
      <c r="C32" s="12" t="s">
        <v>19</v>
      </c>
      <c r="D32" s="12" t="s">
        <v>20</v>
      </c>
      <c r="E32" s="12" t="s">
        <v>21</v>
      </c>
      <c r="F32" s="96" t="s">
        <v>41</v>
      </c>
      <c r="G32" s="97"/>
      <c r="H32" s="12" t="s">
        <v>19</v>
      </c>
      <c r="I32" s="12" t="s">
        <v>20</v>
      </c>
      <c r="J32" s="12" t="s">
        <v>21</v>
      </c>
      <c r="K32" s="105">
        <f>Poule!D47</f>
        <v>42707</v>
      </c>
      <c r="L32" s="106"/>
    </row>
    <row r="33" spans="1:12" ht="18.75">
      <c r="A33" s="13">
        <v>3</v>
      </c>
      <c r="B33" s="14" t="str">
        <f>K28</f>
        <v> TT POUZINOIS 5</v>
      </c>
      <c r="C33" s="14">
        <f>IF(F33="","",IF(F33&gt;G33,1,IF(F33=G33,"",IF(F33&lt;G33,""))))</f>
      </c>
      <c r="D33" s="14">
        <f>IF(F33="","",IF(F33&gt;G33,"",IF(F33=G33,1,IF(F33&lt;G33,""))))</f>
      </c>
      <c r="E33" s="14">
        <f>IF(F33="","",IF(F33&gt;G33,"",IF(F33=G33,"",IF(F33&lt;G33,1))))</f>
      </c>
      <c r="F33" s="40"/>
      <c r="G33" s="40">
        <f>IF(F33="","",(20-F33))</f>
      </c>
      <c r="H33" s="14">
        <f>IF(G33="","",IF(G33&gt;F33,1,IF(G33=F33,"",IF(G33&lt;F33,""))))</f>
      </c>
      <c r="I33" s="14">
        <f>IF(G33="","",IF(G33&gt;F33,"",IF(G33=F33,1,IF(G33&lt;F33,""))))</f>
      </c>
      <c r="J33" s="14">
        <f>IF(G33="","",IF(G33&gt;F33,"",IF(G33=F33,"",IF(G33&lt;F33,1))))</f>
      </c>
      <c r="K33" s="14" t="str">
        <f>B27</f>
        <v>TT GOUBETOIS 4</v>
      </c>
      <c r="L33" s="15">
        <v>1</v>
      </c>
    </row>
    <row r="34" spans="1:12" ht="18.75">
      <c r="A34" s="13">
        <v>5</v>
      </c>
      <c r="B34" s="14" t="str">
        <f>K29</f>
        <v> E. BLACONS CREST 2</v>
      </c>
      <c r="C34" s="14">
        <f>IF(F34="","",IF(F34&gt;G34,1,IF(F34=G34,"",IF(F34&lt;G34,""))))</f>
      </c>
      <c r="D34" s="14">
        <f>IF(F34="","",IF(F34&gt;G34,"",IF(F34=G34,1,IF(F34&lt;G34,""))))</f>
      </c>
      <c r="E34" s="14">
        <f>IF(F34="","",IF(F34&gt;G34,"",IF(F34=G34,"",IF(F34&lt;G34,1))))</f>
      </c>
      <c r="F34" s="40"/>
      <c r="G34" s="40">
        <f>IF(F34="","",(20-F34))</f>
      </c>
      <c r="H34" s="14">
        <f>IF(G34="","",IF(G34&gt;F34,1,IF(G34=F34,"",IF(G34&lt;F34,""))))</f>
      </c>
      <c r="I34" s="14">
        <f>IF(G34="","",IF(G34&gt;F34,"",IF(G34=F34,1,IF(G34&lt;F34,""))))</f>
      </c>
      <c r="J34" s="14">
        <f>IF(G34="","",IF(G34&gt;F34,"",IF(G34=F34,"",IF(G34&lt;F34,1))))</f>
      </c>
      <c r="K34" s="14" t="str">
        <f>K30</f>
        <v> MANTHES TTRV 6 à 14 h</v>
      </c>
      <c r="L34" s="15">
        <v>6</v>
      </c>
    </row>
    <row r="35" spans="1:12" ht="18.75">
      <c r="A35" s="13">
        <v>4</v>
      </c>
      <c r="B35" s="14" t="str">
        <f>K27</f>
        <v> AUBENAS-VALS TT 3</v>
      </c>
      <c r="C35" s="14">
        <f>IF(F35="","",IF(F35&gt;G35,1,IF(F35=G35,"",IF(F35&lt;G35,""))))</f>
      </c>
      <c r="D35" s="14">
        <f>IF(F35="","",IF(F35&gt;G35,"",IF(F35=G35,1,IF(F35&lt;G35,""))))</f>
      </c>
      <c r="E35" s="14">
        <f>IF(F35="","",IF(F35&gt;G35,"",IF(F35=G35,"",IF(F35&lt;G35,1))))</f>
      </c>
      <c r="F35" s="40"/>
      <c r="G35" s="40">
        <f>IF(F35="","",(20-F35))</f>
      </c>
      <c r="H35" s="14">
        <f>IF(G35="","",IF(G35&gt;F35,1,IF(G35=F35,"",IF(G35&lt;F35,""))))</f>
      </c>
      <c r="I35" s="14">
        <f>IF(G35="","",IF(G35&gt;F35,"",IF(G35=F35,1,IF(G35&lt;F35,""))))</f>
      </c>
      <c r="J35" s="14">
        <f>IF(G35="","",IF(G35&gt;F35,"",IF(G35=F35,"",IF(G35&lt;F35,1))))</f>
      </c>
      <c r="K35" s="14" t="str">
        <f>B29</f>
        <v> T.T.TRICASTIN 6 à 18 h</v>
      </c>
      <c r="L35" s="15">
        <v>7</v>
      </c>
    </row>
    <row r="36" spans="1:12" ht="19.5" thickBot="1">
      <c r="A36" s="24">
        <v>2</v>
      </c>
      <c r="B36" s="25" t="str">
        <f>B28</f>
        <v> VALENCE BTT 8</v>
      </c>
      <c r="C36" s="25">
        <f>IF(F36="","",IF(F36&gt;G36,1,IF(F36=G36,"",IF(F36&lt;G36,""))))</f>
      </c>
      <c r="D36" s="25">
        <f>IF(F36="","",IF(F36&gt;G36,"",IF(F36=G36,1,IF(F36&lt;G36,""))))</f>
      </c>
      <c r="E36" s="25">
        <f>IF(F36="","",IF(F36&gt;G36,"",IF(F36=G36,"",IF(F36&lt;G36,1))))</f>
      </c>
      <c r="F36" s="41"/>
      <c r="G36" s="41">
        <f>IF(F36="","",(20-F36))</f>
      </c>
      <c r="H36" s="25">
        <f>IF(G36="","",IF(G36&gt;F36,1,IF(G36=F36,"",IF(G36&lt;F36,""))))</f>
      </c>
      <c r="I36" s="25">
        <f>IF(G36="","",IF(G36&gt;F36,"",IF(G36=F36,1,IF(G36&lt;F36,""))))</f>
      </c>
      <c r="J36" s="25">
        <f>IF(G36="","",IF(G36&gt;F36,"",IF(G36=F36,"",IF(G36&lt;F36,1))))</f>
      </c>
      <c r="K36" s="25" t="str">
        <f>B30</f>
        <v> PPC DIEULEFIT 2</v>
      </c>
      <c r="L36" s="26">
        <v>8</v>
      </c>
    </row>
    <row r="37" spans="1:12" ht="19.5" thickBot="1">
      <c r="A37" s="34"/>
      <c r="K37" s="10"/>
      <c r="L37" s="34"/>
    </row>
    <row r="38" spans="1:12" ht="18.75">
      <c r="A38" s="94" t="s">
        <v>6</v>
      </c>
      <c r="B38" s="95"/>
      <c r="C38" s="12" t="s">
        <v>19</v>
      </c>
      <c r="D38" s="12" t="s">
        <v>20</v>
      </c>
      <c r="E38" s="12" t="s">
        <v>21</v>
      </c>
      <c r="F38" s="96" t="s">
        <v>41</v>
      </c>
      <c r="G38" s="97"/>
      <c r="H38" s="12" t="s">
        <v>19</v>
      </c>
      <c r="I38" s="12" t="s">
        <v>20</v>
      </c>
      <c r="J38" s="12" t="s">
        <v>21</v>
      </c>
      <c r="K38" s="105">
        <f>Poule!D48</f>
        <v>42714</v>
      </c>
      <c r="L38" s="106"/>
    </row>
    <row r="39" spans="1:12" ht="18.75">
      <c r="A39" s="13">
        <v>1</v>
      </c>
      <c r="B39" s="14" t="str">
        <f>K33</f>
        <v>TT GOUBETOIS 4</v>
      </c>
      <c r="C39" s="14">
        <f>IF(F39="","",IF(F39&gt;G39,1,IF(F39=G39,"",IF(F39&lt;G39,""))))</f>
      </c>
      <c r="D39" s="14">
        <f>IF(F39="","",IF(F39&gt;G39,"",IF(F39=G39,1,IF(F39&lt;G39,""))))</f>
      </c>
      <c r="E39" s="14">
        <f>IF(F39="","",IF(F39&gt;G39,"",IF(F39=G39,"",IF(F39&lt;G39,1))))</f>
      </c>
      <c r="F39" s="40"/>
      <c r="G39" s="40">
        <f>IF(F39="","",(20-F39))</f>
      </c>
      <c r="H39" s="14">
        <f>IF(G39="","",IF(G39&gt;F39,1,IF(G39=F39,"",IF(G39&lt;F39,""))))</f>
      </c>
      <c r="I39" s="14">
        <f>IF(G39="","",IF(G39&gt;F39,"",IF(G39=F39,1,IF(G39&lt;F39,""))))</f>
      </c>
      <c r="J39" s="14">
        <f>IF(G39="","",IF(G39&gt;F39,"",IF(G39=F39,"",IF(G39&lt;F39,1))))</f>
      </c>
      <c r="K39" s="14" t="str">
        <f>B36</f>
        <v> VALENCE BTT 8</v>
      </c>
      <c r="L39" s="15">
        <v>2</v>
      </c>
    </row>
    <row r="40" spans="1:12" ht="18.75">
      <c r="A40" s="13">
        <v>6</v>
      </c>
      <c r="B40" s="14" t="str">
        <f>K34</f>
        <v> MANTHES TTRV 6 à 14 h</v>
      </c>
      <c r="C40" s="14">
        <f>IF(F40="","",IF(F40&gt;G40,1,IF(F40=G40,"",IF(F40&lt;G40,""))))</f>
      </c>
      <c r="D40" s="14">
        <f>IF(F40="","",IF(F40&gt;G40,"",IF(F40=G40,1,IF(F40&lt;G40,""))))</f>
      </c>
      <c r="E40" s="14">
        <f>IF(F40="","",IF(F40&gt;G40,"",IF(F40=G40,"",IF(F40&lt;G40,1))))</f>
      </c>
      <c r="F40" s="40"/>
      <c r="G40" s="40">
        <f>IF(F40="","",(20-F40))</f>
      </c>
      <c r="H40" s="14">
        <f>IF(G40="","",IF(G40&gt;F40,1,IF(G40=F40,"",IF(G40&lt;F40,""))))</f>
      </c>
      <c r="I40" s="14">
        <f>IF(G40="","",IF(G40&gt;F40,"",IF(G40=F40,1,IF(G40&lt;F40,""))))</f>
      </c>
      <c r="J40" s="14">
        <f>IF(G40="","",IF(G40&gt;F40,"",IF(G40=F40,"",IF(G40&lt;F40,1))))</f>
      </c>
      <c r="K40" s="14" t="str">
        <f>B35</f>
        <v> AUBENAS-VALS TT 3</v>
      </c>
      <c r="L40" s="15">
        <v>4</v>
      </c>
    </row>
    <row r="41" spans="1:12" ht="18.75">
      <c r="A41" s="13">
        <v>7</v>
      </c>
      <c r="B41" s="14" t="str">
        <f>K35</f>
        <v> T.T.TRICASTIN 6 à 18 h</v>
      </c>
      <c r="C41" s="14">
        <f>IF(F41="","",IF(F41&gt;G41,1,IF(F41=G41,"",IF(F41&lt;G41,""))))</f>
      </c>
      <c r="D41" s="14">
        <f>IF(F41="","",IF(F41&gt;G41,"",IF(F41=G41,1,IF(F41&lt;G41,""))))</f>
      </c>
      <c r="E41" s="14">
        <f>IF(F41="","",IF(F41&gt;G41,"",IF(F41=G41,"",IF(F41&lt;G41,1))))</f>
      </c>
      <c r="F41" s="40"/>
      <c r="G41" s="40">
        <f>IF(F41="","",(20-F41))</f>
      </c>
      <c r="H41" s="14">
        <f>IF(G41="","",IF(G41&gt;F41,1,IF(G41=F41,"",IF(G41&lt;F41,""))))</f>
      </c>
      <c r="I41" s="14">
        <f>IF(G41="","",IF(G41&gt;F41,"",IF(G41=F41,1,IF(G41&lt;F41,""))))</f>
      </c>
      <c r="J41" s="14">
        <f>IF(G41="","",IF(G41&gt;F41,"",IF(G41=F41,"",IF(G41&lt;F41,1))))</f>
      </c>
      <c r="K41" s="14" t="str">
        <f>B33</f>
        <v> TT POUZINOIS 5</v>
      </c>
      <c r="L41" s="15">
        <v>3</v>
      </c>
    </row>
    <row r="42" spans="1:12" ht="19.5" thickBot="1">
      <c r="A42" s="24">
        <v>8</v>
      </c>
      <c r="B42" s="25" t="str">
        <f>K36</f>
        <v> PPC DIEULEFIT 2</v>
      </c>
      <c r="C42" s="25">
        <f>IF(F42="","",IF(F42&gt;G42,1,IF(F42=G42,"",IF(F42&lt;G42,""))))</f>
      </c>
      <c r="D42" s="25">
        <f>IF(F42="","",IF(F42&gt;G42,"",IF(F42=G42,1,IF(F42&lt;G42,""))))</f>
      </c>
      <c r="E42" s="25">
        <f>IF(F42="","",IF(F42&gt;G42,"",IF(F42=G42,"",IF(F42&lt;G42,1))))</f>
      </c>
      <c r="F42" s="41"/>
      <c r="G42" s="41">
        <f>IF(F42="","",(20-F42))</f>
      </c>
      <c r="H42" s="25">
        <f>IF(G42="","",IF(G42&gt;F42,1,IF(G42=F42,"",IF(G42&lt;F42,""))))</f>
      </c>
      <c r="I42" s="25">
        <f>IF(G42="","",IF(G42&gt;F42,"",IF(G42=F42,1,IF(G42&lt;F42,""))))</f>
      </c>
      <c r="J42" s="25">
        <f>IF(G42="","",IF(G42&gt;F42,"",IF(G42=F42,"",IF(G42&lt;F42,1))))</f>
      </c>
      <c r="K42" s="25" t="str">
        <f>B34</f>
        <v> E. BLACONS CREST 2</v>
      </c>
      <c r="L42" s="26">
        <v>5</v>
      </c>
    </row>
  </sheetData>
  <sheetProtection/>
  <mergeCells count="28">
    <mergeCell ref="A20:B20"/>
    <mergeCell ref="F20:G20"/>
    <mergeCell ref="K20:L20"/>
    <mergeCell ref="A38:B38"/>
    <mergeCell ref="F38:G38"/>
    <mergeCell ref="K38:L38"/>
    <mergeCell ref="A26:B26"/>
    <mergeCell ref="F26:G26"/>
    <mergeCell ref="K26:L26"/>
    <mergeCell ref="A32:B32"/>
    <mergeCell ref="O3:O4"/>
    <mergeCell ref="P3:P4"/>
    <mergeCell ref="A8:B8"/>
    <mergeCell ref="F8:G8"/>
    <mergeCell ref="K8:L8"/>
    <mergeCell ref="A14:B14"/>
    <mergeCell ref="F14:G14"/>
    <mergeCell ref="K14:L14"/>
    <mergeCell ref="Q3:U3"/>
    <mergeCell ref="V3:X3"/>
    <mergeCell ref="F32:G32"/>
    <mergeCell ref="K32:L32"/>
    <mergeCell ref="O23:AA23"/>
    <mergeCell ref="A1:L1"/>
    <mergeCell ref="A2:B2"/>
    <mergeCell ref="F2:G2"/>
    <mergeCell ref="K2:L2"/>
    <mergeCell ref="N3:N4"/>
  </mergeCells>
  <conditionalFormatting sqref="C2:E65536">
    <cfRule type="cellIs" priority="6" dxfId="5" operator="equal" stopIfTrue="1">
      <formula>"PORT * "</formula>
    </cfRule>
  </conditionalFormatting>
  <conditionalFormatting sqref="F2 F7:F8 F13:F14 F19:F65536">
    <cfRule type="cellIs" priority="5" dxfId="4" operator="greaterThan" stopIfTrue="1">
      <formula>20</formula>
    </cfRule>
  </conditionalFormatting>
  <conditionalFormatting sqref="B9:B13 B15:B19 B21:B25 B27:B31 B33:B37 B39:B65536 B3:B7">
    <cfRule type="cellIs" priority="4" dxfId="0" operator="equal" stopIfTrue="1">
      <formula>"PORT ST PERE 1"</formula>
    </cfRule>
  </conditionalFormatting>
  <conditionalFormatting sqref="K2:K65536 O1:O65536">
    <cfRule type="cellIs" priority="3" dxfId="0" operator="equal" stopIfTrue="1">
      <formula>"PORT ST PERE 1"</formula>
    </cfRule>
  </conditionalFormatting>
  <conditionalFormatting sqref="O3:O12">
    <cfRule type="cellIs" priority="2" dxfId="0" operator="equal" stopIfTrue="1">
      <formula>"PORT ST PERE 1"</formula>
    </cfRule>
  </conditionalFormatting>
  <conditionalFormatting sqref="O23">
    <cfRule type="cellIs" priority="1" dxfId="0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300" verticalDpi="300" orientation="landscape" paperSize="9" scale="62" r:id="rId1"/>
  <rowBreaks count="1" manualBreakCount="1">
    <brk id="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A42"/>
  <sheetViews>
    <sheetView showGridLines="0" zoomScale="75" zoomScaleNormal="75" zoomScalePageLayoutView="0" workbookViewId="0" topLeftCell="A1">
      <selection activeCell="S15" sqref="S15"/>
    </sheetView>
  </sheetViews>
  <sheetFormatPr defaultColWidth="11.421875" defaultRowHeight="12.75"/>
  <cols>
    <col min="1" max="1" width="2.7109375" style="10" bestFit="1" customWidth="1"/>
    <col min="2" max="2" width="35.28125" style="10" bestFit="1" customWidth="1"/>
    <col min="3" max="3" width="3.421875" style="10" bestFit="1" customWidth="1"/>
    <col min="4" max="4" width="3.28125" style="10" bestFit="1" customWidth="1"/>
    <col min="5" max="5" width="3.00390625" style="10" bestFit="1" customWidth="1"/>
    <col min="6" max="7" width="4.7109375" style="10" customWidth="1"/>
    <col min="8" max="8" width="3.421875" style="10" bestFit="1" customWidth="1"/>
    <col min="9" max="9" width="3.28125" style="10" bestFit="1" customWidth="1"/>
    <col min="10" max="10" width="3.00390625" style="10" bestFit="1" customWidth="1"/>
    <col min="11" max="11" width="33.28125" style="28" bestFit="1" customWidth="1"/>
    <col min="12" max="12" width="2.7109375" style="10" bestFit="1" customWidth="1"/>
    <col min="13" max="13" width="4.7109375" style="10" customWidth="1"/>
    <col min="14" max="14" width="7.28125" style="10" bestFit="1" customWidth="1"/>
    <col min="15" max="15" width="33.28125" style="10" bestFit="1" customWidth="1"/>
    <col min="16" max="16" width="8.57421875" style="11" bestFit="1" customWidth="1"/>
    <col min="17" max="17" width="8.00390625" style="10" bestFit="1" customWidth="1"/>
    <col min="18" max="18" width="10.140625" style="10" bestFit="1" customWidth="1"/>
    <col min="19" max="19" width="6.57421875" style="10" bestFit="1" customWidth="1"/>
    <col min="20" max="20" width="9.421875" style="10" bestFit="1" customWidth="1"/>
    <col min="21" max="21" width="6.421875" style="10" bestFit="1" customWidth="1"/>
    <col min="22" max="22" width="7.00390625" style="10" bestFit="1" customWidth="1"/>
    <col min="23" max="23" width="9.421875" style="10" bestFit="1" customWidth="1"/>
    <col min="24" max="24" width="8.421875" style="10" bestFit="1" customWidth="1"/>
    <col min="25" max="16384" width="11.421875" style="10" customWidth="1"/>
  </cols>
  <sheetData>
    <row r="1" spans="1:12" ht="30" customHeight="1" thickBot="1">
      <c r="A1" s="104" t="s">
        <v>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8" customHeight="1" thickBot="1">
      <c r="A2" s="94" t="s">
        <v>0</v>
      </c>
      <c r="B2" s="95"/>
      <c r="C2" s="12" t="s">
        <v>19</v>
      </c>
      <c r="D2" s="12" t="s">
        <v>20</v>
      </c>
      <c r="E2" s="12" t="s">
        <v>21</v>
      </c>
      <c r="F2" s="96" t="s">
        <v>41</v>
      </c>
      <c r="G2" s="97"/>
      <c r="H2" s="12" t="s">
        <v>19</v>
      </c>
      <c r="I2" s="12" t="s">
        <v>20</v>
      </c>
      <c r="J2" s="12" t="s">
        <v>21</v>
      </c>
      <c r="K2" s="105">
        <f>Poule!D42</f>
        <v>42630</v>
      </c>
      <c r="L2" s="106"/>
    </row>
    <row r="3" spans="1:24" ht="18" customHeight="1">
      <c r="A3" s="13">
        <v>1</v>
      </c>
      <c r="B3" s="14" t="str">
        <f>Poule!D23</f>
        <v> MONTELIER 3</v>
      </c>
      <c r="C3" s="14">
        <v>1</v>
      </c>
      <c r="D3" s="14"/>
      <c r="E3" s="14"/>
      <c r="F3" s="8">
        <v>8</v>
      </c>
      <c r="G3" s="8">
        <v>6</v>
      </c>
      <c r="H3" s="14"/>
      <c r="I3" s="14"/>
      <c r="J3" s="14">
        <v>1</v>
      </c>
      <c r="K3" s="14" t="str">
        <f>Poule!D30</f>
        <v> LE TEIL OASIS 2</v>
      </c>
      <c r="L3" s="15">
        <v>8</v>
      </c>
      <c r="N3" s="100" t="s">
        <v>8</v>
      </c>
      <c r="O3" s="102" t="s">
        <v>9</v>
      </c>
      <c r="P3" s="102" t="s">
        <v>10</v>
      </c>
      <c r="Q3" s="98" t="s">
        <v>7</v>
      </c>
      <c r="R3" s="98"/>
      <c r="S3" s="98"/>
      <c r="T3" s="98"/>
      <c r="U3" s="98"/>
      <c r="V3" s="98" t="s">
        <v>10</v>
      </c>
      <c r="W3" s="98"/>
      <c r="X3" s="99"/>
    </row>
    <row r="4" spans="1:24" ht="18.75">
      <c r="A4" s="13">
        <v>2</v>
      </c>
      <c r="B4" s="14" t="str">
        <f>Poule!D24</f>
        <v> MANTHES TTRV 5 à 18 h</v>
      </c>
      <c r="C4" s="14"/>
      <c r="D4" s="14">
        <v>1</v>
      </c>
      <c r="E4" s="14"/>
      <c r="F4" s="8">
        <v>7</v>
      </c>
      <c r="G4" s="8">
        <v>7</v>
      </c>
      <c r="H4" s="14"/>
      <c r="I4" s="14">
        <v>1</v>
      </c>
      <c r="J4" s="14"/>
      <c r="K4" s="14" t="str">
        <f>Poule!D29</f>
        <v> LE CHEYLARD TT 3</v>
      </c>
      <c r="L4" s="15">
        <v>7</v>
      </c>
      <c r="N4" s="101"/>
      <c r="O4" s="103"/>
      <c r="P4" s="103"/>
      <c r="Q4" s="16" t="s">
        <v>11</v>
      </c>
      <c r="R4" s="16" t="s">
        <v>12</v>
      </c>
      <c r="S4" s="17" t="s">
        <v>13</v>
      </c>
      <c r="T4" s="17" t="s">
        <v>14</v>
      </c>
      <c r="U4" s="17" t="s">
        <v>18</v>
      </c>
      <c r="V4" s="16" t="s">
        <v>15</v>
      </c>
      <c r="W4" s="16" t="s">
        <v>16</v>
      </c>
      <c r="X4" s="18" t="s">
        <v>17</v>
      </c>
    </row>
    <row r="5" spans="1:24" ht="18.75">
      <c r="A5" s="13">
        <v>3</v>
      </c>
      <c r="B5" s="14" t="str">
        <f>Poule!D25</f>
        <v> TOURNON ERTT 3</v>
      </c>
      <c r="C5" s="14">
        <v>1</v>
      </c>
      <c r="D5" s="14"/>
      <c r="E5" s="14"/>
      <c r="F5" s="8">
        <v>10</v>
      </c>
      <c r="G5" s="8">
        <v>4</v>
      </c>
      <c r="H5" s="14"/>
      <c r="I5" s="14"/>
      <c r="J5" s="14">
        <v>1</v>
      </c>
      <c r="K5" s="14" t="str">
        <f>Poule!D28</f>
        <v> ANNONAY TTBA 4</v>
      </c>
      <c r="L5" s="15">
        <v>6</v>
      </c>
      <c r="N5" s="19">
        <v>1</v>
      </c>
      <c r="O5" s="20" t="str">
        <f>Poule!D25</f>
        <v> TOURNON ERTT 3</v>
      </c>
      <c r="P5" s="21">
        <f>(R5*3)+(S5*2)+(T5*1)-U5</f>
        <v>15</v>
      </c>
      <c r="Q5" s="22">
        <f>SUM(R5:U5)</f>
        <v>5</v>
      </c>
      <c r="R5" s="22">
        <f>SUMIF(Club_B,O5,Gagne_C)+SUMIF(Club_K,O5,Gagne_H)</f>
        <v>5</v>
      </c>
      <c r="S5" s="22">
        <f>SUMIF(Club_B,O5,Nul_D)+SUMIF(Club_K,O5,Nul_I)</f>
        <v>0</v>
      </c>
      <c r="T5" s="22">
        <f>SUMIF(Club_B,O5,Perdu_E)+SUMIF(Club_K,O5,Perdu_J)</f>
        <v>0</v>
      </c>
      <c r="U5" s="22">
        <v>0</v>
      </c>
      <c r="V5" s="22">
        <f>SUMIF(Club_B,O5,Score_F)+SUMIF(Club_K,O5,Score_G)</f>
        <v>48</v>
      </c>
      <c r="W5" s="22">
        <f>SUMIF(Club_B,O5,Score_G)+SUMIF(Club_K,O5,Score_F)</f>
        <v>22</v>
      </c>
      <c r="X5" s="23">
        <f>V5/W5</f>
        <v>2.1818181818181817</v>
      </c>
    </row>
    <row r="6" spans="1:24" ht="19.5" thickBot="1">
      <c r="A6" s="24">
        <v>4</v>
      </c>
      <c r="B6" s="25" t="str">
        <f>Poule!D26</f>
        <v> MONTELIMAR TT 5</v>
      </c>
      <c r="C6" s="25"/>
      <c r="D6" s="25"/>
      <c r="E6" s="25">
        <v>1</v>
      </c>
      <c r="F6" s="9">
        <v>1</v>
      </c>
      <c r="G6" s="9">
        <v>13</v>
      </c>
      <c r="H6" s="25">
        <v>1</v>
      </c>
      <c r="I6" s="25"/>
      <c r="J6" s="25"/>
      <c r="K6" s="25" t="str">
        <f>Poule!D27</f>
        <v> VALENCE BTT 6</v>
      </c>
      <c r="L6" s="26">
        <v>5</v>
      </c>
      <c r="N6" s="19">
        <v>2</v>
      </c>
      <c r="O6" s="20" t="str">
        <f>Poule!D27</f>
        <v> VALENCE BTT 6</v>
      </c>
      <c r="P6" s="21">
        <f>(R6*3)+(S6*2)+(T6*1)-U6</f>
        <v>13</v>
      </c>
      <c r="Q6" s="22">
        <f>SUM(R6:U6)</f>
        <v>5</v>
      </c>
      <c r="R6" s="22">
        <f>SUMIF(Club_B,O6,Gagne_C)+SUMIF(Club_K,O6,Gagne_H)</f>
        <v>4</v>
      </c>
      <c r="S6" s="22">
        <f>SUMIF(Club_B,O6,Nul_D)+SUMIF(Club_K,O6,Nul_I)</f>
        <v>0</v>
      </c>
      <c r="T6" s="22">
        <f>SUMIF(Club_B,O6,Perdu_E)+SUMIF(Club_K,O6,Perdu_J)</f>
        <v>1</v>
      </c>
      <c r="U6" s="22">
        <v>0</v>
      </c>
      <c r="V6" s="22">
        <f>SUMIF(Club_B,O6,Score_F)+SUMIF(Club_K,O6,Score_G)</f>
        <v>46</v>
      </c>
      <c r="W6" s="22">
        <f>SUMIF(Club_B,O6,Score_G)+SUMIF(Club_K,O6,Score_F)</f>
        <v>24</v>
      </c>
      <c r="X6" s="23">
        <f>V6/W6</f>
        <v>1.9166666666666667</v>
      </c>
    </row>
    <row r="7" spans="1:24" ht="19.5" thickBot="1">
      <c r="A7" s="27"/>
      <c r="L7" s="27"/>
      <c r="N7" s="19">
        <v>3</v>
      </c>
      <c r="O7" s="20" t="str">
        <f>Poule!D23</f>
        <v> MONTELIER 3</v>
      </c>
      <c r="P7" s="21">
        <f>(R7*3)+(S7*2)+(T7*1)-U7</f>
        <v>11</v>
      </c>
      <c r="Q7" s="22">
        <f>SUM(R7:U7)</f>
        <v>5</v>
      </c>
      <c r="R7" s="22">
        <f>SUMIF(Club_B,O7,Gagne_C)+SUMIF(Club_K,O7,Gagne_H)</f>
        <v>3</v>
      </c>
      <c r="S7" s="22">
        <f>SUMIF(Club_B,O7,Nul_D)+SUMIF(Club_K,O7,Nul_I)</f>
        <v>0</v>
      </c>
      <c r="T7" s="22">
        <f>SUMIF(Club_B,O7,Perdu_E)+SUMIF(Club_K,O7,Perdu_J)</f>
        <v>2</v>
      </c>
      <c r="U7" s="22">
        <v>0</v>
      </c>
      <c r="V7" s="22">
        <f>SUMIF(Club_B,O7,Score_F)+SUMIF(Club_K,O7,Score_G)</f>
        <v>36</v>
      </c>
      <c r="W7" s="22">
        <f>SUMIF(Club_B,O7,Score_G)+SUMIF(Club_K,O7,Score_F)</f>
        <v>34</v>
      </c>
      <c r="X7" s="23">
        <f>V7/W7</f>
        <v>1.0588235294117647</v>
      </c>
    </row>
    <row r="8" spans="1:24" ht="18.75">
      <c r="A8" s="94" t="s">
        <v>1</v>
      </c>
      <c r="B8" s="95"/>
      <c r="C8" s="12" t="s">
        <v>19</v>
      </c>
      <c r="D8" s="12" t="s">
        <v>20</v>
      </c>
      <c r="E8" s="12" t="s">
        <v>21</v>
      </c>
      <c r="F8" s="96" t="s">
        <v>41</v>
      </c>
      <c r="G8" s="97"/>
      <c r="H8" s="12" t="s">
        <v>19</v>
      </c>
      <c r="I8" s="12" t="s">
        <v>20</v>
      </c>
      <c r="J8" s="12" t="s">
        <v>21</v>
      </c>
      <c r="K8" s="105">
        <f>Poule!D43</f>
        <v>42644</v>
      </c>
      <c r="L8" s="106"/>
      <c r="N8" s="19">
        <v>3</v>
      </c>
      <c r="O8" s="20" t="str">
        <f>Poule!D30</f>
        <v> LE TEIL OASIS 2</v>
      </c>
      <c r="P8" s="21">
        <f>(R8*3)+(S8*2)+(T8*1)-U8</f>
        <v>11</v>
      </c>
      <c r="Q8" s="22">
        <f>SUM(R8:U8)</f>
        <v>5</v>
      </c>
      <c r="R8" s="22">
        <f>SUMIF(Club_B,O8,Gagne_C)+SUMIF(Club_K,O8,Gagne_H)</f>
        <v>3</v>
      </c>
      <c r="S8" s="22">
        <f>SUMIF(Club_B,O8,Nul_D)+SUMIF(Club_K,O8,Nul_I)</f>
        <v>0</v>
      </c>
      <c r="T8" s="22">
        <f>SUMIF(Club_B,O8,Perdu_E)+SUMIF(Club_K,O8,Perdu_J)</f>
        <v>2</v>
      </c>
      <c r="U8" s="22">
        <v>0</v>
      </c>
      <c r="V8" s="22">
        <f>SUMIF(Club_B,O8,Score_F)+SUMIF(Club_K,O8,Score_G)</f>
        <v>43</v>
      </c>
      <c r="W8" s="22">
        <f>SUMIF(Club_B,O8,Score_G)+SUMIF(Club_K,O8,Score_F)</f>
        <v>27</v>
      </c>
      <c r="X8" s="23">
        <f>V8/W8</f>
        <v>1.5925925925925926</v>
      </c>
    </row>
    <row r="9" spans="1:24" ht="18.75">
      <c r="A9" s="13">
        <v>7</v>
      </c>
      <c r="B9" s="14" t="str">
        <f>K4</f>
        <v> LE CHEYLARD TT 3</v>
      </c>
      <c r="C9" s="14"/>
      <c r="D9" s="14"/>
      <c r="E9" s="14">
        <v>1</v>
      </c>
      <c r="F9" s="8">
        <v>6</v>
      </c>
      <c r="G9" s="8">
        <v>8</v>
      </c>
      <c r="H9" s="14">
        <v>1</v>
      </c>
      <c r="I9" s="14"/>
      <c r="J9" s="14"/>
      <c r="K9" s="14" t="str">
        <f>B3</f>
        <v> MONTELIER 3</v>
      </c>
      <c r="L9" s="15">
        <v>1</v>
      </c>
      <c r="N9" s="19">
        <v>5</v>
      </c>
      <c r="O9" s="20" t="str">
        <f>Poule!D28</f>
        <v> ANNONAY TTBA 4</v>
      </c>
      <c r="P9" s="21">
        <f>(R9*3)+(S9*2)+(T9*1)-U9</f>
        <v>10</v>
      </c>
      <c r="Q9" s="22">
        <f>SUM(R9:U9)</f>
        <v>5</v>
      </c>
      <c r="R9" s="22">
        <f>SUMIF(Club_B,O9,Gagne_C)+SUMIF(Club_K,O9,Gagne_H)</f>
        <v>2</v>
      </c>
      <c r="S9" s="22">
        <f>SUMIF(Club_B,O9,Nul_D)+SUMIF(Club_K,O9,Nul_I)</f>
        <v>1</v>
      </c>
      <c r="T9" s="22">
        <f>SUMIF(Club_B,O9,Perdu_E)+SUMIF(Club_K,O9,Perdu_J)</f>
        <v>2</v>
      </c>
      <c r="U9" s="22">
        <v>0</v>
      </c>
      <c r="V9" s="22">
        <f>SUMIF(Club_B,O9,Score_F)+SUMIF(Club_K,O9,Score_G)</f>
        <v>36</v>
      </c>
      <c r="W9" s="22">
        <f>SUMIF(Club_B,O9,Score_G)+SUMIF(Club_K,O9,Score_F)</f>
        <v>34</v>
      </c>
      <c r="X9" s="23">
        <f>V9/W9</f>
        <v>1.0588235294117647</v>
      </c>
    </row>
    <row r="10" spans="1:24" ht="18" customHeight="1">
      <c r="A10" s="13">
        <v>6</v>
      </c>
      <c r="B10" s="81" t="str">
        <f>K5</f>
        <v> ANNONAY TTBA 4</v>
      </c>
      <c r="C10" s="81">
        <v>1</v>
      </c>
      <c r="D10" s="81"/>
      <c r="E10" s="81"/>
      <c r="F10" s="82">
        <v>14</v>
      </c>
      <c r="G10" s="82">
        <v>0</v>
      </c>
      <c r="H10" s="81"/>
      <c r="I10" s="81"/>
      <c r="J10" s="81">
        <v>1</v>
      </c>
      <c r="K10" s="81" t="str">
        <f>B4</f>
        <v> MANTHES TTRV 5 à 18 h</v>
      </c>
      <c r="L10" s="15">
        <v>2</v>
      </c>
      <c r="N10" s="19">
        <v>6</v>
      </c>
      <c r="O10" s="20" t="str">
        <f>Poule!D29</f>
        <v> LE CHEYLARD TT 3</v>
      </c>
      <c r="P10" s="21">
        <f>(R10*3)+(S10*2)+(T10*1)-U10</f>
        <v>7</v>
      </c>
      <c r="Q10" s="22">
        <f>SUM(R10:U10)</f>
        <v>5</v>
      </c>
      <c r="R10" s="22">
        <f>SUMIF(Club_B,O10,Gagne_C)+SUMIF(Club_K,O10,Gagne_H)</f>
        <v>0</v>
      </c>
      <c r="S10" s="22">
        <f>SUMIF(Club_B,O10,Nul_D)+SUMIF(Club_K,O10,Nul_I)</f>
        <v>2</v>
      </c>
      <c r="T10" s="22">
        <f>SUMIF(Club_B,O10,Perdu_E)+SUMIF(Club_K,O10,Perdu_J)</f>
        <v>3</v>
      </c>
      <c r="U10" s="22">
        <v>0</v>
      </c>
      <c r="V10" s="22">
        <f>SUMIF(Club_B,O10,Score_F)+SUMIF(Club_K,O10,Score_G)</f>
        <v>29</v>
      </c>
      <c r="W10" s="22">
        <f>SUMIF(Club_B,O10,Score_G)+SUMIF(Club_K,O10,Score_F)</f>
        <v>41</v>
      </c>
      <c r="X10" s="23">
        <f>V10/W10</f>
        <v>0.7073170731707317</v>
      </c>
    </row>
    <row r="11" spans="1:24" ht="18.75">
      <c r="A11" s="13">
        <v>5</v>
      </c>
      <c r="B11" s="14" t="str">
        <f>K6</f>
        <v> VALENCE BTT 6</v>
      </c>
      <c r="C11" s="14"/>
      <c r="D11" s="14"/>
      <c r="E11" s="14">
        <v>1</v>
      </c>
      <c r="F11" s="8">
        <v>6</v>
      </c>
      <c r="G11" s="8">
        <v>8</v>
      </c>
      <c r="H11" s="14">
        <v>1</v>
      </c>
      <c r="I11" s="14"/>
      <c r="J11" s="14"/>
      <c r="K11" s="14" t="str">
        <f>B5</f>
        <v> TOURNON ERTT 3</v>
      </c>
      <c r="L11" s="15">
        <v>3</v>
      </c>
      <c r="N11" s="19">
        <v>6</v>
      </c>
      <c r="O11" s="20" t="str">
        <f>Poule!D26</f>
        <v> MONTELIMAR TT 5</v>
      </c>
      <c r="P11" s="21">
        <f>(R11*3)+(S11*2)+(T11*1)-U11</f>
        <v>7</v>
      </c>
      <c r="Q11" s="22">
        <f>SUM(R11:U11)</f>
        <v>5</v>
      </c>
      <c r="R11" s="22">
        <f>SUMIF(Club_B,O11,Gagne_C)+SUMIF(Club_K,O11,Gagne_H)</f>
        <v>1</v>
      </c>
      <c r="S11" s="22">
        <f>SUMIF(Club_B,O11,Nul_D)+SUMIF(Club_K,O11,Nul_I)</f>
        <v>0</v>
      </c>
      <c r="T11" s="22">
        <f>SUMIF(Club_B,O11,Perdu_E)+SUMIF(Club_K,O11,Perdu_J)</f>
        <v>4</v>
      </c>
      <c r="U11" s="22">
        <v>0</v>
      </c>
      <c r="V11" s="22">
        <f>SUMIF(Club_B,O11,Score_F)+SUMIF(Club_K,O11,Score_G)</f>
        <v>18</v>
      </c>
      <c r="W11" s="22">
        <f>SUMIF(Club_B,O11,Score_G)+SUMIF(Club_K,O11,Score_F)</f>
        <v>52</v>
      </c>
      <c r="X11" s="23">
        <f>V11/W11</f>
        <v>0.34615384615384615</v>
      </c>
    </row>
    <row r="12" spans="1:24" ht="19.5" thickBot="1">
      <c r="A12" s="24">
        <v>8</v>
      </c>
      <c r="B12" s="25" t="str">
        <f>K3</f>
        <v> LE TEIL OASIS 2</v>
      </c>
      <c r="C12" s="25">
        <v>1</v>
      </c>
      <c r="D12" s="25"/>
      <c r="E12" s="25"/>
      <c r="F12" s="9">
        <v>12</v>
      </c>
      <c r="G12" s="9">
        <v>2</v>
      </c>
      <c r="H12" s="25"/>
      <c r="I12" s="25"/>
      <c r="J12" s="25">
        <v>1</v>
      </c>
      <c r="K12" s="25" t="str">
        <f>B6</f>
        <v> MONTELIMAR TT 5</v>
      </c>
      <c r="L12" s="26">
        <v>4</v>
      </c>
      <c r="N12" s="29">
        <v>8</v>
      </c>
      <c r="O12" s="30" t="str">
        <f>Poule!D24</f>
        <v> MANTHES TTRV 5 à 18 h</v>
      </c>
      <c r="P12" s="31">
        <v>5</v>
      </c>
      <c r="Q12" s="32">
        <v>5</v>
      </c>
      <c r="R12" s="32">
        <f>SUMIF(Club_B,O12,Gagne_C)+SUMIF(Club_K,O12,Gagne_H)</f>
        <v>0</v>
      </c>
      <c r="S12" s="32">
        <f>SUMIF(Club_B,O12,Nul_D)+SUMIF(Club_K,O12,Nul_I)</f>
        <v>1</v>
      </c>
      <c r="T12" s="32">
        <v>3</v>
      </c>
      <c r="U12" s="32">
        <v>1</v>
      </c>
      <c r="V12" s="32">
        <f>SUMIF(Club_B,O12,Score_F)+SUMIF(Club_K,O12,Score_G)</f>
        <v>24</v>
      </c>
      <c r="W12" s="32">
        <f>SUMIF(Club_B,O12,Score_G)+SUMIF(Club_K,O12,Score_F)</f>
        <v>46</v>
      </c>
      <c r="X12" s="33">
        <f>V12/W12</f>
        <v>0.5217391304347826</v>
      </c>
    </row>
    <row r="13" spans="1:24" ht="19.5" thickBot="1">
      <c r="A13" s="34"/>
      <c r="K13" s="10"/>
      <c r="L13" s="34"/>
      <c r="N13" s="35"/>
      <c r="O13" s="36"/>
      <c r="P13" s="37"/>
      <c r="Q13" s="38"/>
      <c r="R13" s="38"/>
      <c r="S13" s="38"/>
      <c r="T13" s="38"/>
      <c r="U13" s="38"/>
      <c r="V13" s="38"/>
      <c r="W13" s="38"/>
      <c r="X13" s="38"/>
    </row>
    <row r="14" spans="1:16" ht="18.75">
      <c r="A14" s="94" t="s">
        <v>2</v>
      </c>
      <c r="B14" s="95"/>
      <c r="C14" s="12" t="s">
        <v>19</v>
      </c>
      <c r="D14" s="12" t="s">
        <v>20</v>
      </c>
      <c r="E14" s="12" t="s">
        <v>21</v>
      </c>
      <c r="F14" s="96" t="s">
        <v>41</v>
      </c>
      <c r="G14" s="97"/>
      <c r="H14" s="12" t="s">
        <v>19</v>
      </c>
      <c r="I14" s="12" t="s">
        <v>20</v>
      </c>
      <c r="J14" s="12" t="s">
        <v>21</v>
      </c>
      <c r="K14" s="105">
        <f>Poule!D44</f>
        <v>42658</v>
      </c>
      <c r="L14" s="106"/>
      <c r="P14" s="37"/>
    </row>
    <row r="15" spans="1:16" ht="18.75">
      <c r="A15" s="13">
        <v>1</v>
      </c>
      <c r="B15" s="14" t="str">
        <f>B3</f>
        <v> MONTELIER 3</v>
      </c>
      <c r="C15" s="14"/>
      <c r="D15" s="14"/>
      <c r="E15" s="14">
        <v>1</v>
      </c>
      <c r="F15" s="8">
        <v>5</v>
      </c>
      <c r="G15" s="8">
        <v>9</v>
      </c>
      <c r="H15" s="14">
        <v>1</v>
      </c>
      <c r="I15" s="14"/>
      <c r="J15" s="14"/>
      <c r="K15" s="14" t="str">
        <f>K5</f>
        <v> ANNONAY TTBA 4</v>
      </c>
      <c r="L15" s="15">
        <v>6</v>
      </c>
      <c r="O15" s="10" t="s">
        <v>22</v>
      </c>
      <c r="P15" s="39">
        <v>3</v>
      </c>
    </row>
    <row r="16" spans="1:16" ht="18.75">
      <c r="A16" s="13">
        <v>2</v>
      </c>
      <c r="B16" s="14" t="str">
        <f>B4</f>
        <v> MANTHES TTRV 5 à 18 h</v>
      </c>
      <c r="C16" s="14"/>
      <c r="D16" s="14"/>
      <c r="E16" s="14">
        <v>1</v>
      </c>
      <c r="F16" s="8">
        <v>5</v>
      </c>
      <c r="G16" s="8">
        <v>9</v>
      </c>
      <c r="H16" s="14">
        <v>1</v>
      </c>
      <c r="I16" s="14"/>
      <c r="J16" s="14"/>
      <c r="K16" s="14" t="str">
        <f>K6</f>
        <v> VALENCE BTT 6</v>
      </c>
      <c r="L16" s="15">
        <v>5</v>
      </c>
      <c r="O16" s="10" t="s">
        <v>23</v>
      </c>
      <c r="P16" s="39">
        <v>2</v>
      </c>
    </row>
    <row r="17" spans="1:16" ht="18.75">
      <c r="A17" s="13">
        <v>3</v>
      </c>
      <c r="B17" s="14" t="str">
        <f>B5</f>
        <v> TOURNON ERTT 3</v>
      </c>
      <c r="C17" s="14">
        <v>1</v>
      </c>
      <c r="D17" s="14"/>
      <c r="E17" s="14"/>
      <c r="F17" s="8">
        <v>12</v>
      </c>
      <c r="G17" s="8">
        <v>2</v>
      </c>
      <c r="H17" s="14"/>
      <c r="I17" s="14"/>
      <c r="J17" s="14">
        <v>1</v>
      </c>
      <c r="K17" s="14" t="str">
        <f>B6</f>
        <v> MONTELIMAR TT 5</v>
      </c>
      <c r="L17" s="15">
        <v>4</v>
      </c>
      <c r="O17" s="10" t="s">
        <v>24</v>
      </c>
      <c r="P17" s="39">
        <v>1</v>
      </c>
    </row>
    <row r="18" spans="1:12" ht="19.5" thickBot="1">
      <c r="A18" s="24">
        <v>8</v>
      </c>
      <c r="B18" s="25" t="str">
        <f>K3</f>
        <v> LE TEIL OASIS 2</v>
      </c>
      <c r="C18" s="25">
        <v>1</v>
      </c>
      <c r="D18" s="25"/>
      <c r="E18" s="25"/>
      <c r="F18" s="9">
        <v>9</v>
      </c>
      <c r="G18" s="9">
        <v>5</v>
      </c>
      <c r="H18" s="25"/>
      <c r="I18" s="25"/>
      <c r="J18" s="25">
        <v>1</v>
      </c>
      <c r="K18" s="25" t="str">
        <f>K4</f>
        <v> LE CHEYLARD TT 3</v>
      </c>
      <c r="L18" s="26">
        <v>7</v>
      </c>
    </row>
    <row r="19" spans="1:15" ht="19.5" thickBot="1">
      <c r="A19" s="34"/>
      <c r="K19" s="79"/>
      <c r="L19" s="34"/>
      <c r="O19" s="80" t="s">
        <v>163</v>
      </c>
    </row>
    <row r="20" spans="1:12" ht="18.75">
      <c r="A20" s="94" t="s">
        <v>3</v>
      </c>
      <c r="B20" s="95"/>
      <c r="C20" s="12" t="s">
        <v>19</v>
      </c>
      <c r="D20" s="12" t="s">
        <v>20</v>
      </c>
      <c r="E20" s="12" t="s">
        <v>21</v>
      </c>
      <c r="F20" s="96" t="s">
        <v>41</v>
      </c>
      <c r="G20" s="97"/>
      <c r="H20" s="12" t="s">
        <v>19</v>
      </c>
      <c r="I20" s="12" t="s">
        <v>20</v>
      </c>
      <c r="J20" s="12" t="s">
        <v>21</v>
      </c>
      <c r="K20" s="105">
        <f>Poule!D45</f>
        <v>42679</v>
      </c>
      <c r="L20" s="106"/>
    </row>
    <row r="21" spans="1:12" ht="18.75">
      <c r="A21" s="13">
        <v>5</v>
      </c>
      <c r="B21" s="14" t="str">
        <f>K6</f>
        <v> VALENCE BTT 6</v>
      </c>
      <c r="C21" s="14">
        <v>1</v>
      </c>
      <c r="D21" s="14"/>
      <c r="E21" s="14"/>
      <c r="F21" s="40">
        <v>8</v>
      </c>
      <c r="G21" s="40">
        <v>6</v>
      </c>
      <c r="H21" s="14"/>
      <c r="I21" s="14"/>
      <c r="J21" s="14">
        <v>1</v>
      </c>
      <c r="K21" s="14" t="str">
        <f>B3</f>
        <v> MONTELIER 3</v>
      </c>
      <c r="L21" s="15">
        <v>1</v>
      </c>
    </row>
    <row r="22" spans="1:12" ht="18.75">
      <c r="A22" s="13">
        <v>4</v>
      </c>
      <c r="B22" s="14" t="str">
        <f>B6</f>
        <v> MONTELIMAR TT 5</v>
      </c>
      <c r="C22" s="14">
        <v>1</v>
      </c>
      <c r="D22" s="14"/>
      <c r="E22" s="14"/>
      <c r="F22" s="40">
        <v>8</v>
      </c>
      <c r="G22" s="40">
        <v>6</v>
      </c>
      <c r="H22" s="14"/>
      <c r="I22" s="14"/>
      <c r="J22" s="14">
        <v>1</v>
      </c>
      <c r="K22" s="14" t="str">
        <f>B4</f>
        <v> MANTHES TTRV 5 à 18 h</v>
      </c>
      <c r="L22" s="15">
        <v>2</v>
      </c>
    </row>
    <row r="23" spans="1:27" ht="18.75">
      <c r="A23" s="13">
        <v>3</v>
      </c>
      <c r="B23" s="14" t="str">
        <f>B5</f>
        <v> TOURNON ERTT 3</v>
      </c>
      <c r="C23" s="14">
        <v>1</v>
      </c>
      <c r="D23" s="14"/>
      <c r="E23" s="14"/>
      <c r="F23" s="40">
        <v>10</v>
      </c>
      <c r="G23" s="40">
        <v>4</v>
      </c>
      <c r="H23" s="14"/>
      <c r="I23" s="14"/>
      <c r="J23" s="14">
        <v>1</v>
      </c>
      <c r="K23" s="14" t="str">
        <f>K3</f>
        <v> LE TEIL OASIS 2</v>
      </c>
      <c r="L23" s="15">
        <v>8</v>
      </c>
      <c r="O23" s="93" t="s">
        <v>160</v>
      </c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</row>
    <row r="24" spans="1:12" ht="19.5" thickBot="1">
      <c r="A24" s="24">
        <v>6</v>
      </c>
      <c r="B24" s="25" t="str">
        <f>K5</f>
        <v> ANNONAY TTBA 4</v>
      </c>
      <c r="C24" s="25"/>
      <c r="D24" s="25">
        <v>1</v>
      </c>
      <c r="E24" s="25"/>
      <c r="F24" s="41">
        <v>7</v>
      </c>
      <c r="G24" s="41">
        <v>7</v>
      </c>
      <c r="H24" s="25"/>
      <c r="I24" s="25">
        <v>1</v>
      </c>
      <c r="J24" s="25"/>
      <c r="K24" s="25" t="str">
        <f>K4</f>
        <v> LE CHEYLARD TT 3</v>
      </c>
      <c r="L24" s="26">
        <v>7</v>
      </c>
    </row>
    <row r="25" spans="1:12" ht="19.5" thickBot="1">
      <c r="A25" s="34"/>
      <c r="K25" s="10"/>
      <c r="L25" s="34"/>
    </row>
    <row r="26" spans="1:12" ht="18.75">
      <c r="A26" s="94" t="s">
        <v>4</v>
      </c>
      <c r="B26" s="95"/>
      <c r="C26" s="12" t="s">
        <v>19</v>
      </c>
      <c r="D26" s="12" t="s">
        <v>20</v>
      </c>
      <c r="E26" s="12" t="s">
        <v>21</v>
      </c>
      <c r="F26" s="96" t="s">
        <v>41</v>
      </c>
      <c r="G26" s="97"/>
      <c r="H26" s="12" t="s">
        <v>19</v>
      </c>
      <c r="I26" s="12" t="s">
        <v>20</v>
      </c>
      <c r="J26" s="12" t="s">
        <v>21</v>
      </c>
      <c r="K26" s="105">
        <f>Poule!D46</f>
        <v>42693</v>
      </c>
      <c r="L26" s="106"/>
    </row>
    <row r="27" spans="1:12" ht="18.75">
      <c r="A27" s="13">
        <v>1</v>
      </c>
      <c r="B27" s="14" t="str">
        <f>B3</f>
        <v> MONTELIER 3</v>
      </c>
      <c r="C27" s="14">
        <f>IF(F27="","",IF(F27&gt;G27,1,IF(F27=G27,"",IF(F27&lt;G27,""))))</f>
        <v>1</v>
      </c>
      <c r="D27" s="14">
        <f>IF(F27="","",IF(F27&gt;G27,"",IF(F27=G27,1,IF(F27&lt;G27,""))))</f>
      </c>
      <c r="E27" s="14">
        <f>IF(F27="","",IF(F27&gt;G27,"",IF(F27=G27,"",IF(F27&lt;G27,1))))</f>
      </c>
      <c r="F27" s="40">
        <v>9</v>
      </c>
      <c r="G27" s="40">
        <v>5</v>
      </c>
      <c r="H27" s="14">
        <f>IF(G27="","",IF(G27&gt;F27,1,IF(G27=F27,"",IF(G27&lt;F27,""))))</f>
      </c>
      <c r="I27" s="14">
        <f>IF(G27="","",IF(G27&gt;F27,"",IF(G27=F27,1,IF(G27&lt;F27,""))))</f>
      </c>
      <c r="J27" s="14">
        <f>IF(G27="","",IF(G27&gt;F27,"",IF(G27=F27,"",IF(G27&lt;F27,1))))</f>
        <v>1</v>
      </c>
      <c r="K27" s="14" t="str">
        <f>B22</f>
        <v> MONTELIMAR TT 5</v>
      </c>
      <c r="L27" s="15">
        <v>4</v>
      </c>
    </row>
    <row r="28" spans="1:12" ht="18.75">
      <c r="A28" s="13">
        <v>2</v>
      </c>
      <c r="B28" s="14" t="str">
        <f>K22</f>
        <v> MANTHES TTRV 5 à 18 h</v>
      </c>
      <c r="C28" s="14">
        <f>IF(F28="","",IF(F28&gt;G28,1,IF(F28=G28,"",IF(F28&lt;G28,""))))</f>
      </c>
      <c r="D28" s="14">
        <f>IF(F28="","",IF(F28&gt;G28,"",IF(F28=G28,1,IF(F28&lt;G28,""))))</f>
      </c>
      <c r="E28" s="14">
        <f>IF(F28="","",IF(F28&gt;G28,"",IF(F28=G28,"",IF(F28&lt;G28,1))))</f>
        <v>1</v>
      </c>
      <c r="F28" s="40">
        <v>6</v>
      </c>
      <c r="G28" s="40">
        <v>8</v>
      </c>
      <c r="H28" s="14">
        <f>IF(G28="","",IF(G28&gt;F28,1,IF(G28=F28,"",IF(G28&lt;F28,""))))</f>
        <v>1</v>
      </c>
      <c r="I28" s="14">
        <f>IF(G28="","",IF(G28&gt;F28,"",IF(G28=F28,1,IF(G28&lt;F28,""))))</f>
      </c>
      <c r="J28" s="14">
        <f>IF(G28="","",IF(G28&gt;F28,"",IF(G28=F28,"",IF(G28&lt;F28,1))))</f>
      </c>
      <c r="K28" s="14" t="str">
        <f>B23</f>
        <v> TOURNON ERTT 3</v>
      </c>
      <c r="L28" s="15">
        <v>3</v>
      </c>
    </row>
    <row r="29" spans="1:12" ht="18.75">
      <c r="A29" s="13">
        <v>7</v>
      </c>
      <c r="B29" s="14" t="str">
        <f>K24</f>
        <v> LE CHEYLARD TT 3</v>
      </c>
      <c r="C29" s="14">
        <f>IF(F29="","",IF(F29&gt;G29,1,IF(F29=G29,"",IF(F29&lt;G29,""))))</f>
      </c>
      <c r="D29" s="14">
        <f>IF(F29="","",IF(F29&gt;G29,"",IF(F29=G29,1,IF(F29&lt;G29,""))))</f>
      </c>
      <c r="E29" s="14">
        <f>IF(F29="","",IF(F29&gt;G29,"",IF(F29=G29,"",IF(F29&lt;G29,1))))</f>
        <v>1</v>
      </c>
      <c r="F29" s="40">
        <v>4</v>
      </c>
      <c r="G29" s="40">
        <v>10</v>
      </c>
      <c r="H29" s="14">
        <f>IF(G29="","",IF(G29&gt;F29,1,IF(G29=F29,"",IF(G29&lt;F29,""))))</f>
        <v>1</v>
      </c>
      <c r="I29" s="14">
        <f>IF(G29="","",IF(G29&gt;F29,"",IF(G29=F29,1,IF(G29&lt;F29,""))))</f>
      </c>
      <c r="J29" s="14">
        <f>IF(G29="","",IF(G29&gt;F29,"",IF(G29=F29,"",IF(G29&lt;F29,1))))</f>
      </c>
      <c r="K29" s="14" t="str">
        <f>B21</f>
        <v> VALENCE BTT 6</v>
      </c>
      <c r="L29" s="15">
        <v>5</v>
      </c>
    </row>
    <row r="30" spans="1:12" ht="19.5" thickBot="1">
      <c r="A30" s="24">
        <v>8</v>
      </c>
      <c r="B30" s="25" t="str">
        <f>K23</f>
        <v> LE TEIL OASIS 2</v>
      </c>
      <c r="C30" s="25">
        <f>IF(F30="","",IF(F30&gt;G30,1,IF(F30=G30,"",IF(F30&lt;G30,""))))</f>
        <v>1</v>
      </c>
      <c r="D30" s="25">
        <f>IF(F30="","",IF(F30&gt;G30,"",IF(F30=G30,1,IF(F30&lt;G30,""))))</f>
      </c>
      <c r="E30" s="25">
        <f>IF(F30="","",IF(F30&gt;G30,"",IF(F30=G30,"",IF(F30&lt;G30,1))))</f>
      </c>
      <c r="F30" s="41">
        <v>12</v>
      </c>
      <c r="G30" s="41">
        <v>2</v>
      </c>
      <c r="H30" s="25">
        <f>IF(G30="","",IF(G30&gt;F30,1,IF(G30=F30,"",IF(G30&lt;F30,""))))</f>
      </c>
      <c r="I30" s="25">
        <f>IF(G30="","",IF(G30&gt;F30,"",IF(G30=F30,1,IF(G30&lt;F30,""))))</f>
      </c>
      <c r="J30" s="25">
        <f>IF(G30="","",IF(G30&gt;F30,"",IF(G30=F30,"",IF(G30&lt;F30,1))))</f>
        <v>1</v>
      </c>
      <c r="K30" s="25" t="str">
        <f>B24</f>
        <v> ANNONAY TTBA 4</v>
      </c>
      <c r="L30" s="26">
        <v>6</v>
      </c>
    </row>
    <row r="31" spans="1:12" ht="19.5" thickBot="1">
      <c r="A31" s="34"/>
      <c r="K31" s="10"/>
      <c r="L31" s="34"/>
    </row>
    <row r="32" spans="1:12" ht="18.75">
      <c r="A32" s="94" t="s">
        <v>5</v>
      </c>
      <c r="B32" s="95"/>
      <c r="C32" s="12" t="s">
        <v>19</v>
      </c>
      <c r="D32" s="12" t="s">
        <v>20</v>
      </c>
      <c r="E32" s="12" t="s">
        <v>21</v>
      </c>
      <c r="F32" s="96" t="s">
        <v>41</v>
      </c>
      <c r="G32" s="97"/>
      <c r="H32" s="12" t="s">
        <v>19</v>
      </c>
      <c r="I32" s="12" t="s">
        <v>20</v>
      </c>
      <c r="J32" s="12" t="s">
        <v>21</v>
      </c>
      <c r="K32" s="105">
        <f>Poule!D47</f>
        <v>42707</v>
      </c>
      <c r="L32" s="106"/>
    </row>
    <row r="33" spans="1:12" ht="18.75">
      <c r="A33" s="13">
        <v>3</v>
      </c>
      <c r="B33" s="14" t="str">
        <f>K28</f>
        <v> TOURNON ERTT 3</v>
      </c>
      <c r="C33" s="14">
        <f>IF(F33="","",IF(F33&gt;G33,1,IF(F33=G33,"",IF(F33&lt;G33,""))))</f>
      </c>
      <c r="D33" s="14">
        <f>IF(F33="","",IF(F33&gt;G33,"",IF(F33=G33,1,IF(F33&lt;G33,""))))</f>
      </c>
      <c r="E33" s="14">
        <f>IF(F33="","",IF(F33&gt;G33,"",IF(F33=G33,"",IF(F33&lt;G33,1))))</f>
      </c>
      <c r="F33" s="40"/>
      <c r="G33" s="40">
        <f>IF(F33="","",(20-F33))</f>
      </c>
      <c r="H33" s="14">
        <f>IF(G33="","",IF(G33&gt;F33,1,IF(G33=F33,"",IF(G33&lt;F33,""))))</f>
      </c>
      <c r="I33" s="14">
        <f>IF(G33="","",IF(G33&gt;F33,"",IF(G33=F33,1,IF(G33&lt;F33,""))))</f>
      </c>
      <c r="J33" s="14">
        <f>IF(G33="","",IF(G33&gt;F33,"",IF(G33=F33,"",IF(G33&lt;F33,1))))</f>
      </c>
      <c r="K33" s="14" t="str">
        <f>B27</f>
        <v> MONTELIER 3</v>
      </c>
      <c r="L33" s="15">
        <v>1</v>
      </c>
    </row>
    <row r="34" spans="1:12" ht="18.75">
      <c r="A34" s="13">
        <v>5</v>
      </c>
      <c r="B34" s="14" t="str">
        <f>K29</f>
        <v> VALENCE BTT 6</v>
      </c>
      <c r="C34" s="14">
        <f>IF(F34="","",IF(F34&gt;G34,1,IF(F34=G34,"",IF(F34&lt;G34,""))))</f>
      </c>
      <c r="D34" s="14">
        <f>IF(F34="","",IF(F34&gt;G34,"",IF(F34=G34,1,IF(F34&lt;G34,""))))</f>
      </c>
      <c r="E34" s="14">
        <f>IF(F34="","",IF(F34&gt;G34,"",IF(F34=G34,"",IF(F34&lt;G34,1))))</f>
      </c>
      <c r="F34" s="40"/>
      <c r="G34" s="40">
        <f>IF(F34="","",(20-F34))</f>
      </c>
      <c r="H34" s="14">
        <f>IF(G34="","",IF(G34&gt;F34,1,IF(G34=F34,"",IF(G34&lt;F34,""))))</f>
      </c>
      <c r="I34" s="14">
        <f>IF(G34="","",IF(G34&gt;F34,"",IF(G34=F34,1,IF(G34&lt;F34,""))))</f>
      </c>
      <c r="J34" s="14">
        <f>IF(G34="","",IF(G34&gt;F34,"",IF(G34=F34,"",IF(G34&lt;F34,1))))</f>
      </c>
      <c r="K34" s="14" t="str">
        <f>K30</f>
        <v> ANNONAY TTBA 4</v>
      </c>
      <c r="L34" s="15">
        <v>6</v>
      </c>
    </row>
    <row r="35" spans="1:12" ht="18.75">
      <c r="A35" s="13">
        <v>4</v>
      </c>
      <c r="B35" s="14" t="str">
        <f>K27</f>
        <v> MONTELIMAR TT 5</v>
      </c>
      <c r="C35" s="14">
        <f>IF(F35="","",IF(F35&gt;G35,1,IF(F35=G35,"",IF(F35&lt;G35,""))))</f>
      </c>
      <c r="D35" s="14">
        <f>IF(F35="","",IF(F35&gt;G35,"",IF(F35=G35,1,IF(F35&lt;G35,""))))</f>
      </c>
      <c r="E35" s="14">
        <f>IF(F35="","",IF(F35&gt;G35,"",IF(F35=G35,"",IF(F35&lt;G35,1))))</f>
      </c>
      <c r="F35" s="40"/>
      <c r="G35" s="40">
        <f>IF(F35="","",(20-F35))</f>
      </c>
      <c r="H35" s="14">
        <f>IF(G35="","",IF(G35&gt;F35,1,IF(G35=F35,"",IF(G35&lt;F35,""))))</f>
      </c>
      <c r="I35" s="14">
        <f>IF(G35="","",IF(G35&gt;F35,"",IF(G35=F35,1,IF(G35&lt;F35,""))))</f>
      </c>
      <c r="J35" s="14">
        <f>IF(G35="","",IF(G35&gt;F35,"",IF(G35=F35,"",IF(G35&lt;F35,1))))</f>
      </c>
      <c r="K35" s="14" t="str">
        <f>B29</f>
        <v> LE CHEYLARD TT 3</v>
      </c>
      <c r="L35" s="15">
        <v>7</v>
      </c>
    </row>
    <row r="36" spans="1:12" ht="19.5" thickBot="1">
      <c r="A36" s="24">
        <v>2</v>
      </c>
      <c r="B36" s="25" t="str">
        <f>B28</f>
        <v> MANTHES TTRV 5 à 18 h</v>
      </c>
      <c r="C36" s="25">
        <f>IF(F36="","",IF(F36&gt;G36,1,IF(F36=G36,"",IF(F36&lt;G36,""))))</f>
      </c>
      <c r="D36" s="25">
        <f>IF(F36="","",IF(F36&gt;G36,"",IF(F36=G36,1,IF(F36&lt;G36,""))))</f>
      </c>
      <c r="E36" s="25">
        <f>IF(F36="","",IF(F36&gt;G36,"",IF(F36=G36,"",IF(F36&lt;G36,1))))</f>
      </c>
      <c r="F36" s="41"/>
      <c r="G36" s="41">
        <f>IF(F36="","",(20-F36))</f>
      </c>
      <c r="H36" s="25">
        <f>IF(G36="","",IF(G36&gt;F36,1,IF(G36=F36,"",IF(G36&lt;F36,""))))</f>
      </c>
      <c r="I36" s="25">
        <f>IF(G36="","",IF(G36&gt;F36,"",IF(G36=F36,1,IF(G36&lt;F36,""))))</f>
      </c>
      <c r="J36" s="25">
        <f>IF(G36="","",IF(G36&gt;F36,"",IF(G36=F36,"",IF(G36&lt;F36,1))))</f>
      </c>
      <c r="K36" s="25" t="str">
        <f>B30</f>
        <v> LE TEIL OASIS 2</v>
      </c>
      <c r="L36" s="26">
        <v>8</v>
      </c>
    </row>
    <row r="37" spans="1:12" ht="19.5" thickBot="1">
      <c r="A37" s="34"/>
      <c r="K37" s="10"/>
      <c r="L37" s="34"/>
    </row>
    <row r="38" spans="1:12" ht="18.75">
      <c r="A38" s="94" t="s">
        <v>6</v>
      </c>
      <c r="B38" s="95"/>
      <c r="C38" s="12" t="s">
        <v>19</v>
      </c>
      <c r="D38" s="12" t="s">
        <v>20</v>
      </c>
      <c r="E38" s="12" t="s">
        <v>21</v>
      </c>
      <c r="F38" s="96" t="s">
        <v>41</v>
      </c>
      <c r="G38" s="97"/>
      <c r="H38" s="12" t="s">
        <v>19</v>
      </c>
      <c r="I38" s="12" t="s">
        <v>20</v>
      </c>
      <c r="J38" s="12" t="s">
        <v>21</v>
      </c>
      <c r="K38" s="105">
        <f>Poule!D48</f>
        <v>42714</v>
      </c>
      <c r="L38" s="106"/>
    </row>
    <row r="39" spans="1:12" ht="18.75">
      <c r="A39" s="13">
        <v>1</v>
      </c>
      <c r="B39" s="14" t="str">
        <f>K33</f>
        <v> MONTELIER 3</v>
      </c>
      <c r="C39" s="14">
        <f>IF(F39="","",IF(F39&gt;G39,1,IF(F39=G39,"",IF(F39&lt;G39,""))))</f>
      </c>
      <c r="D39" s="14">
        <f>IF(F39="","",IF(F39&gt;G39,"",IF(F39=G39,1,IF(F39&lt;G39,""))))</f>
      </c>
      <c r="E39" s="14">
        <f>IF(F39="","",IF(F39&gt;G39,"",IF(F39=G39,"",IF(F39&lt;G39,1))))</f>
      </c>
      <c r="F39" s="40"/>
      <c r="G39" s="40">
        <f>IF(F39="","",(20-F39))</f>
      </c>
      <c r="H39" s="14">
        <f>IF(G39="","",IF(G39&gt;F39,1,IF(G39=F39,"",IF(G39&lt;F39,""))))</f>
      </c>
      <c r="I39" s="14">
        <f>IF(G39="","",IF(G39&gt;F39,"",IF(G39=F39,1,IF(G39&lt;F39,""))))</f>
      </c>
      <c r="J39" s="14">
        <f>IF(G39="","",IF(G39&gt;F39,"",IF(G39=F39,"",IF(G39&lt;F39,1))))</f>
      </c>
      <c r="K39" s="14" t="str">
        <f>B36</f>
        <v> MANTHES TTRV 5 à 18 h</v>
      </c>
      <c r="L39" s="15">
        <v>2</v>
      </c>
    </row>
    <row r="40" spans="1:12" ht="18.75">
      <c r="A40" s="13">
        <v>6</v>
      </c>
      <c r="B40" s="14" t="str">
        <f>K34</f>
        <v> ANNONAY TTBA 4</v>
      </c>
      <c r="C40" s="14">
        <f>IF(F40="","",IF(F40&gt;G40,1,IF(F40=G40,"",IF(F40&lt;G40,""))))</f>
      </c>
      <c r="D40" s="14">
        <f>IF(F40="","",IF(F40&gt;G40,"",IF(F40=G40,1,IF(F40&lt;G40,""))))</f>
      </c>
      <c r="E40" s="14">
        <f>IF(F40="","",IF(F40&gt;G40,"",IF(F40=G40,"",IF(F40&lt;G40,1))))</f>
      </c>
      <c r="F40" s="40"/>
      <c r="G40" s="40">
        <f>IF(F40="","",(20-F40))</f>
      </c>
      <c r="H40" s="14">
        <f>IF(G40="","",IF(G40&gt;F40,1,IF(G40=F40,"",IF(G40&lt;F40,""))))</f>
      </c>
      <c r="I40" s="14">
        <f>IF(G40="","",IF(G40&gt;F40,"",IF(G40=F40,1,IF(G40&lt;F40,""))))</f>
      </c>
      <c r="J40" s="14">
        <f>IF(G40="","",IF(G40&gt;F40,"",IF(G40=F40,"",IF(G40&lt;F40,1))))</f>
      </c>
      <c r="K40" s="14" t="str">
        <f>B35</f>
        <v> MONTELIMAR TT 5</v>
      </c>
      <c r="L40" s="15">
        <v>4</v>
      </c>
    </row>
    <row r="41" spans="1:12" ht="18.75">
      <c r="A41" s="13">
        <v>7</v>
      </c>
      <c r="B41" s="14" t="str">
        <f>K35</f>
        <v> LE CHEYLARD TT 3</v>
      </c>
      <c r="C41" s="14">
        <f>IF(F41="","",IF(F41&gt;G41,1,IF(F41=G41,"",IF(F41&lt;G41,""))))</f>
      </c>
      <c r="D41" s="14">
        <f>IF(F41="","",IF(F41&gt;G41,"",IF(F41=G41,1,IF(F41&lt;G41,""))))</f>
      </c>
      <c r="E41" s="14">
        <f>IF(F41="","",IF(F41&gt;G41,"",IF(F41=G41,"",IF(F41&lt;G41,1))))</f>
      </c>
      <c r="F41" s="40"/>
      <c r="G41" s="40">
        <f>IF(F41="","",(20-F41))</f>
      </c>
      <c r="H41" s="14">
        <f>IF(G41="","",IF(G41&gt;F41,1,IF(G41=F41,"",IF(G41&lt;F41,""))))</f>
      </c>
      <c r="I41" s="14">
        <f>IF(G41="","",IF(G41&gt;F41,"",IF(G41=F41,1,IF(G41&lt;F41,""))))</f>
      </c>
      <c r="J41" s="14">
        <f>IF(G41="","",IF(G41&gt;F41,"",IF(G41=F41,"",IF(G41&lt;F41,1))))</f>
      </c>
      <c r="K41" s="14" t="str">
        <f>B33</f>
        <v> TOURNON ERTT 3</v>
      </c>
      <c r="L41" s="15">
        <v>3</v>
      </c>
    </row>
    <row r="42" spans="1:12" ht="19.5" thickBot="1">
      <c r="A42" s="24">
        <v>8</v>
      </c>
      <c r="B42" s="25" t="str">
        <f>K36</f>
        <v> LE TEIL OASIS 2</v>
      </c>
      <c r="C42" s="25">
        <f>IF(F42="","",IF(F42&gt;G42,1,IF(F42=G42,"",IF(F42&lt;G42,""))))</f>
      </c>
      <c r="D42" s="25">
        <f>IF(F42="","",IF(F42&gt;G42,"",IF(F42=G42,1,IF(F42&lt;G42,""))))</f>
      </c>
      <c r="E42" s="25">
        <f>IF(F42="","",IF(F42&gt;G42,"",IF(F42=G42,"",IF(F42&lt;G42,1))))</f>
      </c>
      <c r="F42" s="41"/>
      <c r="G42" s="41">
        <f>IF(F42="","",(20-F42))</f>
      </c>
      <c r="H42" s="25">
        <f>IF(G42="","",IF(G42&gt;F42,1,IF(G42=F42,"",IF(G42&lt;F42,""))))</f>
      </c>
      <c r="I42" s="25">
        <f>IF(G42="","",IF(G42&gt;F42,"",IF(G42=F42,1,IF(G42&lt;F42,""))))</f>
      </c>
      <c r="J42" s="25">
        <f>IF(G42="","",IF(G42&gt;F42,"",IF(G42=F42,"",IF(G42&lt;F42,1))))</f>
      </c>
      <c r="K42" s="25" t="str">
        <f>B34</f>
        <v> VALENCE BTT 6</v>
      </c>
      <c r="L42" s="26">
        <v>5</v>
      </c>
    </row>
  </sheetData>
  <sheetProtection/>
  <mergeCells count="28">
    <mergeCell ref="A20:B20"/>
    <mergeCell ref="F20:G20"/>
    <mergeCell ref="K20:L20"/>
    <mergeCell ref="A38:B38"/>
    <mergeCell ref="F38:G38"/>
    <mergeCell ref="K38:L38"/>
    <mergeCell ref="A26:B26"/>
    <mergeCell ref="F26:G26"/>
    <mergeCell ref="K26:L26"/>
    <mergeCell ref="A32:B32"/>
    <mergeCell ref="O3:O4"/>
    <mergeCell ref="P3:P4"/>
    <mergeCell ref="A8:B8"/>
    <mergeCell ref="F8:G8"/>
    <mergeCell ref="K8:L8"/>
    <mergeCell ref="A14:B14"/>
    <mergeCell ref="F14:G14"/>
    <mergeCell ref="K14:L14"/>
    <mergeCell ref="Q3:U3"/>
    <mergeCell ref="V3:X3"/>
    <mergeCell ref="F32:G32"/>
    <mergeCell ref="K32:L32"/>
    <mergeCell ref="O23:AA23"/>
    <mergeCell ref="A1:L1"/>
    <mergeCell ref="A2:B2"/>
    <mergeCell ref="F2:G2"/>
    <mergeCell ref="K2:L2"/>
    <mergeCell ref="N3:N4"/>
  </mergeCells>
  <conditionalFormatting sqref="C2:E65536">
    <cfRule type="cellIs" priority="6" dxfId="5" operator="equal" stopIfTrue="1">
      <formula>"PORT * "</formula>
    </cfRule>
  </conditionalFormatting>
  <conditionalFormatting sqref="F2 F7:F8 F13:F14 F19:F65536">
    <cfRule type="cellIs" priority="5" dxfId="4" operator="greaterThan" stopIfTrue="1">
      <formula>20</formula>
    </cfRule>
  </conditionalFormatting>
  <conditionalFormatting sqref="B9:B13 B15:B19 B21:B25 B27:B31 B33:B37 B39:B65536 B3:B7">
    <cfRule type="cellIs" priority="4" dxfId="0" operator="equal" stopIfTrue="1">
      <formula>"PORT ST PERE 1"</formula>
    </cfRule>
  </conditionalFormatting>
  <conditionalFormatting sqref="K2:K65536 O1:O65536">
    <cfRule type="cellIs" priority="3" dxfId="0" operator="equal" stopIfTrue="1">
      <formula>"PORT ST PERE 1"</formula>
    </cfRule>
  </conditionalFormatting>
  <conditionalFormatting sqref="O3:O12">
    <cfRule type="cellIs" priority="2" dxfId="0" operator="equal" stopIfTrue="1">
      <formula>"PORT ST PERE 1"</formula>
    </cfRule>
  </conditionalFormatting>
  <conditionalFormatting sqref="O23">
    <cfRule type="cellIs" priority="1" dxfId="0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300" verticalDpi="300" orientation="landscape" paperSize="9" scale="62" r:id="rId1"/>
  <rowBreaks count="1" manualBreakCount="1">
    <brk id="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A42"/>
  <sheetViews>
    <sheetView showGridLines="0" zoomScale="75" zoomScaleNormal="75" zoomScalePageLayoutView="0" workbookViewId="0" topLeftCell="A1">
      <selection activeCell="W9" sqref="W9"/>
    </sheetView>
  </sheetViews>
  <sheetFormatPr defaultColWidth="11.421875" defaultRowHeight="12.75"/>
  <cols>
    <col min="1" max="1" width="2.7109375" style="10" bestFit="1" customWidth="1"/>
    <col min="2" max="2" width="35.28125" style="10" bestFit="1" customWidth="1"/>
    <col min="3" max="3" width="3.421875" style="10" bestFit="1" customWidth="1"/>
    <col min="4" max="4" width="3.28125" style="10" bestFit="1" customWidth="1"/>
    <col min="5" max="5" width="3.00390625" style="10" bestFit="1" customWidth="1"/>
    <col min="6" max="7" width="4.7109375" style="10" customWidth="1"/>
    <col min="8" max="8" width="3.421875" style="10" bestFit="1" customWidth="1"/>
    <col min="9" max="9" width="3.28125" style="10" bestFit="1" customWidth="1"/>
    <col min="10" max="10" width="3.00390625" style="10" bestFit="1" customWidth="1"/>
    <col min="11" max="11" width="33.28125" style="28" bestFit="1" customWidth="1"/>
    <col min="12" max="12" width="2.7109375" style="10" bestFit="1" customWidth="1"/>
    <col min="13" max="13" width="4.7109375" style="10" customWidth="1"/>
    <col min="14" max="14" width="7.28125" style="10" bestFit="1" customWidth="1"/>
    <col min="15" max="15" width="33.28125" style="10" bestFit="1" customWidth="1"/>
    <col min="16" max="16" width="8.57421875" style="11" bestFit="1" customWidth="1"/>
    <col min="17" max="17" width="8.00390625" style="10" bestFit="1" customWidth="1"/>
    <col min="18" max="18" width="10.140625" style="10" bestFit="1" customWidth="1"/>
    <col min="19" max="19" width="6.57421875" style="10" bestFit="1" customWidth="1"/>
    <col min="20" max="20" width="9.421875" style="10" bestFit="1" customWidth="1"/>
    <col min="21" max="21" width="6.421875" style="10" bestFit="1" customWidth="1"/>
    <col min="22" max="22" width="7.00390625" style="10" bestFit="1" customWidth="1"/>
    <col min="23" max="23" width="9.421875" style="10" bestFit="1" customWidth="1"/>
    <col min="24" max="24" width="8.421875" style="10" bestFit="1" customWidth="1"/>
    <col min="25" max="16384" width="11.421875" style="10" customWidth="1"/>
  </cols>
  <sheetData>
    <row r="1" spans="1:12" ht="30" customHeight="1" thickBot="1">
      <c r="A1" s="104" t="s">
        <v>148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8" customHeight="1" thickBot="1">
      <c r="A2" s="94" t="s">
        <v>0</v>
      </c>
      <c r="B2" s="95"/>
      <c r="C2" s="12" t="s">
        <v>19</v>
      </c>
      <c r="D2" s="12" t="s">
        <v>20</v>
      </c>
      <c r="E2" s="12" t="s">
        <v>21</v>
      </c>
      <c r="F2" s="96" t="s">
        <v>41</v>
      </c>
      <c r="G2" s="97"/>
      <c r="H2" s="12" t="s">
        <v>19</v>
      </c>
      <c r="I2" s="12" t="s">
        <v>20</v>
      </c>
      <c r="J2" s="12" t="s">
        <v>21</v>
      </c>
      <c r="K2" s="105">
        <f>Poule!D42</f>
        <v>42630</v>
      </c>
      <c r="L2" s="106"/>
    </row>
    <row r="3" spans="1:24" ht="18" customHeight="1">
      <c r="A3" s="13">
        <v>1</v>
      </c>
      <c r="B3" s="14" t="str">
        <f>Poule!F23</f>
        <v> VALENCE BTT 7</v>
      </c>
      <c r="C3" s="14">
        <v>1</v>
      </c>
      <c r="D3" s="14"/>
      <c r="E3" s="14"/>
      <c r="F3" s="8">
        <v>14</v>
      </c>
      <c r="G3" s="8">
        <v>0</v>
      </c>
      <c r="H3" s="14"/>
      <c r="I3" s="14"/>
      <c r="J3" s="14">
        <v>1</v>
      </c>
      <c r="K3" s="14" t="str">
        <f>Poule!F30</f>
        <v> PRIVAS SC TT 4</v>
      </c>
      <c r="L3" s="15">
        <v>8</v>
      </c>
      <c r="N3" s="100" t="s">
        <v>8</v>
      </c>
      <c r="O3" s="102" t="s">
        <v>9</v>
      </c>
      <c r="P3" s="102" t="s">
        <v>10</v>
      </c>
      <c r="Q3" s="98" t="s">
        <v>7</v>
      </c>
      <c r="R3" s="98"/>
      <c r="S3" s="98"/>
      <c r="T3" s="98"/>
      <c r="U3" s="98"/>
      <c r="V3" s="98" t="s">
        <v>10</v>
      </c>
      <c r="W3" s="98"/>
      <c r="X3" s="99"/>
    </row>
    <row r="4" spans="1:24" ht="18.75">
      <c r="A4" s="13">
        <v>2</v>
      </c>
      <c r="B4" s="14" t="str">
        <f>Poule!F24</f>
        <v> LA VOULTE LIVR. 3</v>
      </c>
      <c r="C4" s="14"/>
      <c r="D4" s="14"/>
      <c r="E4" s="14">
        <v>1</v>
      </c>
      <c r="F4" s="8">
        <v>6</v>
      </c>
      <c r="G4" s="8">
        <v>8</v>
      </c>
      <c r="H4" s="14">
        <v>1</v>
      </c>
      <c r="I4" s="14"/>
      <c r="J4" s="14"/>
      <c r="K4" s="14" t="str">
        <f>Poule!F29</f>
        <v> T.T.TRICASTIN 5 à 18 h</v>
      </c>
      <c r="L4" s="15">
        <v>7</v>
      </c>
      <c r="N4" s="101"/>
      <c r="O4" s="103"/>
      <c r="P4" s="103"/>
      <c r="Q4" s="16" t="s">
        <v>11</v>
      </c>
      <c r="R4" s="16" t="s">
        <v>12</v>
      </c>
      <c r="S4" s="17" t="s">
        <v>13</v>
      </c>
      <c r="T4" s="17" t="s">
        <v>14</v>
      </c>
      <c r="U4" s="17" t="s">
        <v>18</v>
      </c>
      <c r="V4" s="16" t="s">
        <v>15</v>
      </c>
      <c r="W4" s="16" t="s">
        <v>16</v>
      </c>
      <c r="X4" s="18" t="s">
        <v>17</v>
      </c>
    </row>
    <row r="5" spans="1:24" ht="18.75">
      <c r="A5" s="13">
        <v>3</v>
      </c>
      <c r="B5" s="14" t="str">
        <f>Poule!F25</f>
        <v> TT POUZINOIS 4</v>
      </c>
      <c r="C5" s="14"/>
      <c r="D5" s="14"/>
      <c r="E5" s="14">
        <v>1</v>
      </c>
      <c r="F5" s="8">
        <v>0</v>
      </c>
      <c r="G5" s="8">
        <v>14</v>
      </c>
      <c r="H5" s="14">
        <v>1</v>
      </c>
      <c r="I5" s="14"/>
      <c r="J5" s="14"/>
      <c r="K5" s="14" t="str">
        <f>Poule!F28</f>
        <v> AIRE PING 2</v>
      </c>
      <c r="L5" s="15">
        <v>6</v>
      </c>
      <c r="N5" s="19">
        <v>1</v>
      </c>
      <c r="O5" s="20" t="str">
        <f>Poule!F28</f>
        <v> AIRE PING 2</v>
      </c>
      <c r="P5" s="21">
        <f>(R5*3)+(S5*2)+(T5*1)-U5</f>
        <v>13</v>
      </c>
      <c r="Q5" s="22">
        <f>SUM(R5:U5)</f>
        <v>5</v>
      </c>
      <c r="R5" s="22">
        <f>SUMIF(Club_B,O5,Gagne_C)+SUMIF(Club_K,O5,Gagne_H)</f>
        <v>4</v>
      </c>
      <c r="S5" s="22">
        <f>SUMIF(Club_B,O5,Nul_D)+SUMIF(Club_K,O5,Nul_I)</f>
        <v>0</v>
      </c>
      <c r="T5" s="22">
        <f>SUMIF(Club_B,O5,Perdu_E)+SUMIF(Club_K,O5,Perdu_J)</f>
        <v>1</v>
      </c>
      <c r="U5" s="22">
        <v>0</v>
      </c>
      <c r="V5" s="22">
        <f>SUMIF(Club_B,O5,Score_F)+SUMIF(Club_K,O5,Score_G)</f>
        <v>52</v>
      </c>
      <c r="W5" s="22">
        <f>SUMIF(Club_B,O5,Score_G)+SUMIF(Club_K,O5,Score_F)</f>
        <v>18</v>
      </c>
      <c r="X5" s="23">
        <f>V5/W5</f>
        <v>2.888888888888889</v>
      </c>
    </row>
    <row r="6" spans="1:24" ht="19.5" thickBot="1">
      <c r="A6" s="24">
        <v>4</v>
      </c>
      <c r="B6" s="25" t="str">
        <f>Poule!F26</f>
        <v> MONTELIMAR TT 4</v>
      </c>
      <c r="C6" s="25"/>
      <c r="D6" s="25"/>
      <c r="E6" s="25">
        <v>1</v>
      </c>
      <c r="F6" s="9">
        <v>3</v>
      </c>
      <c r="G6" s="9">
        <v>11</v>
      </c>
      <c r="H6" s="25">
        <v>1</v>
      </c>
      <c r="I6" s="25"/>
      <c r="J6" s="25"/>
      <c r="K6" s="25" t="str">
        <f>Poule!F27</f>
        <v> FJEP-T.T CRUAS 1</v>
      </c>
      <c r="L6" s="26">
        <v>5</v>
      </c>
      <c r="N6" s="19">
        <v>2</v>
      </c>
      <c r="O6" s="20" t="s">
        <v>167</v>
      </c>
      <c r="P6" s="21">
        <v>13</v>
      </c>
      <c r="Q6" s="22">
        <v>5</v>
      </c>
      <c r="R6" s="22">
        <v>4</v>
      </c>
      <c r="S6" s="22">
        <f>SUMIF(Club_B,O6,Nul_D)+SUMIF(Club_K,O6,Nul_I)</f>
        <v>0</v>
      </c>
      <c r="T6" s="22">
        <v>1</v>
      </c>
      <c r="U6" s="22">
        <v>0</v>
      </c>
      <c r="V6" s="22">
        <v>50</v>
      </c>
      <c r="W6" s="22">
        <v>20</v>
      </c>
      <c r="X6" s="23">
        <f>V6/W6</f>
        <v>2.5</v>
      </c>
    </row>
    <row r="7" spans="1:24" ht="19.5" thickBot="1">
      <c r="A7" s="27"/>
      <c r="L7" s="27"/>
      <c r="N7" s="19">
        <v>3</v>
      </c>
      <c r="O7" s="20" t="str">
        <f>Poule!F24</f>
        <v> LA VOULTE LIVR. 3</v>
      </c>
      <c r="P7" s="21">
        <f>(R7*3)+(S7*2)+(T7*1)-U7</f>
        <v>12</v>
      </c>
      <c r="Q7" s="22">
        <f>SUM(R7:U7)</f>
        <v>5</v>
      </c>
      <c r="R7" s="22">
        <f>SUMIF(Club_B,O7,Gagne_C)+SUMIF(Club_K,O7,Gagne_H)</f>
        <v>3</v>
      </c>
      <c r="S7" s="22">
        <f>SUMIF(Club_B,O7,Nul_D)+SUMIF(Club_K,O7,Nul_I)</f>
        <v>1</v>
      </c>
      <c r="T7" s="22">
        <f>SUMIF(Club_B,O7,Perdu_E)+SUMIF(Club_K,O7,Perdu_J)</f>
        <v>1</v>
      </c>
      <c r="U7" s="22">
        <v>0</v>
      </c>
      <c r="V7" s="22">
        <f>SUMIF(Club_B,O7,Score_F)+SUMIF(Club_K,O7,Score_G)</f>
        <v>40</v>
      </c>
      <c r="W7" s="22">
        <f>SUMIF(Club_B,O7,Score_G)+SUMIF(Club_K,O7,Score_F)</f>
        <v>30</v>
      </c>
      <c r="X7" s="23">
        <f>V7/W7</f>
        <v>1.3333333333333333</v>
      </c>
    </row>
    <row r="8" spans="1:24" ht="18.75">
      <c r="A8" s="94" t="s">
        <v>1</v>
      </c>
      <c r="B8" s="95"/>
      <c r="C8" s="12" t="s">
        <v>19</v>
      </c>
      <c r="D8" s="12" t="s">
        <v>20</v>
      </c>
      <c r="E8" s="12" t="s">
        <v>21</v>
      </c>
      <c r="F8" s="96" t="s">
        <v>41</v>
      </c>
      <c r="G8" s="97"/>
      <c r="H8" s="12" t="s">
        <v>19</v>
      </c>
      <c r="I8" s="12" t="s">
        <v>20</v>
      </c>
      <c r="J8" s="12" t="s">
        <v>21</v>
      </c>
      <c r="K8" s="105">
        <f>Poule!D43</f>
        <v>42644</v>
      </c>
      <c r="L8" s="106"/>
      <c r="N8" s="19">
        <v>4</v>
      </c>
      <c r="O8" s="20" t="s">
        <v>166</v>
      </c>
      <c r="P8" s="21">
        <v>11</v>
      </c>
      <c r="Q8" s="22">
        <v>5</v>
      </c>
      <c r="R8" s="22">
        <v>3</v>
      </c>
      <c r="S8" s="22">
        <f>SUMIF(Club_B,O8,Nul_D)+SUMIF(Club_K,O8,Nul_I)</f>
        <v>0</v>
      </c>
      <c r="T8" s="22">
        <v>2</v>
      </c>
      <c r="U8" s="22">
        <v>0</v>
      </c>
      <c r="V8" s="22">
        <v>42</v>
      </c>
      <c r="W8" s="22">
        <v>28</v>
      </c>
      <c r="X8" s="23">
        <f>V8/W8</f>
        <v>1.5</v>
      </c>
    </row>
    <row r="9" spans="1:24" ht="18.75">
      <c r="A9" s="13">
        <v>7</v>
      </c>
      <c r="B9" s="14" t="str">
        <f>K4</f>
        <v> T.T.TRICASTIN 5 à 18 h</v>
      </c>
      <c r="C9" s="14">
        <v>1</v>
      </c>
      <c r="D9" s="14"/>
      <c r="E9" s="14"/>
      <c r="F9" s="8">
        <v>13</v>
      </c>
      <c r="G9" s="8">
        <v>1</v>
      </c>
      <c r="H9" s="14"/>
      <c r="I9" s="14"/>
      <c r="J9" s="14">
        <v>1</v>
      </c>
      <c r="K9" s="14" t="str">
        <f>B3</f>
        <v> VALENCE BTT 7</v>
      </c>
      <c r="L9" s="15">
        <v>1</v>
      </c>
      <c r="N9" s="19">
        <v>5</v>
      </c>
      <c r="O9" s="20" t="str">
        <f>Poule!F26</f>
        <v> MONTELIMAR TT 4</v>
      </c>
      <c r="P9" s="21">
        <f>(R9*3)+(S9*2)+(T9*1)-U9</f>
        <v>10</v>
      </c>
      <c r="Q9" s="22">
        <f>SUM(R9:U9)</f>
        <v>5</v>
      </c>
      <c r="R9" s="22">
        <f>SUMIF(Club_B,O9,Gagne_C)+SUMIF(Club_K,O9,Gagne_H)</f>
        <v>2</v>
      </c>
      <c r="S9" s="22">
        <f>SUMIF(Club_B,O9,Nul_D)+SUMIF(Club_K,O9,Nul_I)</f>
        <v>1</v>
      </c>
      <c r="T9" s="22">
        <f>SUMIF(Club_B,O9,Perdu_E)+SUMIF(Club_K,O9,Perdu_J)</f>
        <v>2</v>
      </c>
      <c r="U9" s="22">
        <v>0</v>
      </c>
      <c r="V9" s="22">
        <f>SUMIF(Club_B,O9,Score_F)+SUMIF(Club_K,O9,Score_G)</f>
        <v>28</v>
      </c>
      <c r="W9" s="22">
        <f>SUMIF(Club_B,O9,Score_G)+SUMIF(Club_K,O9,Score_F)</f>
        <v>42</v>
      </c>
      <c r="X9" s="23">
        <f>V9/W9</f>
        <v>0.6666666666666666</v>
      </c>
    </row>
    <row r="10" spans="1:24" ht="18" customHeight="1">
      <c r="A10" s="13">
        <v>6</v>
      </c>
      <c r="B10" s="14" t="str">
        <f>K5</f>
        <v> AIRE PING 2</v>
      </c>
      <c r="C10" s="14"/>
      <c r="D10" s="14"/>
      <c r="E10" s="14">
        <v>1</v>
      </c>
      <c r="F10" s="8">
        <v>6</v>
      </c>
      <c r="G10" s="8">
        <v>8</v>
      </c>
      <c r="H10" s="14">
        <v>1</v>
      </c>
      <c r="I10" s="14"/>
      <c r="J10" s="14"/>
      <c r="K10" s="14" t="str">
        <f>B4</f>
        <v> LA VOULTE LIVR. 3</v>
      </c>
      <c r="L10" s="15">
        <v>2</v>
      </c>
      <c r="N10" s="19">
        <v>6</v>
      </c>
      <c r="O10" s="20" t="str">
        <f>Poule!F25</f>
        <v> TT POUZINOIS 4</v>
      </c>
      <c r="P10" s="21">
        <f>(R10*3)+(S10*2)+(T10*1)-U10</f>
        <v>9</v>
      </c>
      <c r="Q10" s="22">
        <f>SUM(R10:U10)</f>
        <v>5</v>
      </c>
      <c r="R10" s="22">
        <f>SUMIF(Club_B,O10,Gagne_C)+SUMIF(Club_K,O10,Gagne_H)</f>
        <v>2</v>
      </c>
      <c r="S10" s="22">
        <f>SUMIF(Club_B,O10,Nul_D)+SUMIF(Club_K,O10,Nul_I)</f>
        <v>0</v>
      </c>
      <c r="T10" s="22">
        <f>SUMIF(Club_B,O10,Perdu_E)+SUMIF(Club_K,O10,Perdu_J)</f>
        <v>3</v>
      </c>
      <c r="U10" s="22">
        <v>0</v>
      </c>
      <c r="V10" s="22">
        <f>SUMIF(Club_B,O10,Score_F)+SUMIF(Club_K,O10,Score_G)</f>
        <v>31</v>
      </c>
      <c r="W10" s="22">
        <f>SUMIF(Club_B,O10,Score_G)+SUMIF(Club_K,O10,Score_F)</f>
        <v>39</v>
      </c>
      <c r="X10" s="23">
        <f>V10/W10</f>
        <v>0.7948717948717948</v>
      </c>
    </row>
    <row r="11" spans="1:24" ht="18.75">
      <c r="A11" s="13">
        <v>5</v>
      </c>
      <c r="B11" s="14" t="str">
        <f>K6</f>
        <v> FJEP-T.T CRUAS 1</v>
      </c>
      <c r="C11" s="14">
        <v>1</v>
      </c>
      <c r="D11" s="14"/>
      <c r="E11" s="14"/>
      <c r="F11" s="8">
        <v>11</v>
      </c>
      <c r="G11" s="8">
        <v>3</v>
      </c>
      <c r="H11" s="14"/>
      <c r="I11" s="14"/>
      <c r="J11" s="14">
        <v>1</v>
      </c>
      <c r="K11" s="14" t="str">
        <f>B5</f>
        <v> TT POUZINOIS 4</v>
      </c>
      <c r="L11" s="15">
        <v>3</v>
      </c>
      <c r="N11" s="19">
        <v>7</v>
      </c>
      <c r="O11" s="20" t="str">
        <f>Poule!F23</f>
        <v> VALENCE BTT 7</v>
      </c>
      <c r="P11" s="21">
        <f>(R11*3)+(S11*2)+(T11*1)-U11</f>
        <v>7</v>
      </c>
      <c r="Q11" s="22">
        <f>SUM(R11:U11)</f>
        <v>5</v>
      </c>
      <c r="R11" s="22">
        <f>SUMIF(Club_B,O11,Gagne_C)+SUMIF(Club_K,O11,Gagne_H)</f>
        <v>1</v>
      </c>
      <c r="S11" s="22">
        <f>SUMIF(Club_B,O11,Nul_D)+SUMIF(Club_K,O11,Nul_I)</f>
        <v>0</v>
      </c>
      <c r="T11" s="22">
        <f>SUMIF(Club_B,O11,Perdu_E)+SUMIF(Club_K,O11,Perdu_J)</f>
        <v>4</v>
      </c>
      <c r="U11" s="22">
        <v>0</v>
      </c>
      <c r="V11" s="22">
        <f>SUMIF(Club_B,O11,Score_F)+SUMIF(Club_K,O11,Score_G)</f>
        <v>29</v>
      </c>
      <c r="W11" s="22">
        <f>SUMIF(Club_B,O11,Score_G)+SUMIF(Club_K,O11,Score_F)</f>
        <v>41</v>
      </c>
      <c r="X11" s="23">
        <f>V11/W11</f>
        <v>0.7073170731707317</v>
      </c>
    </row>
    <row r="12" spans="1:24" ht="19.5" thickBot="1">
      <c r="A12" s="24">
        <v>8</v>
      </c>
      <c r="B12" s="25" t="str">
        <f>K3</f>
        <v> PRIVAS SC TT 4</v>
      </c>
      <c r="C12" s="25"/>
      <c r="D12" s="25"/>
      <c r="E12" s="25">
        <v>1</v>
      </c>
      <c r="F12" s="9">
        <v>5</v>
      </c>
      <c r="G12" s="9">
        <v>9</v>
      </c>
      <c r="H12" s="25">
        <v>1</v>
      </c>
      <c r="I12" s="25"/>
      <c r="J12" s="25"/>
      <c r="K12" s="25" t="str">
        <f>B6</f>
        <v> MONTELIMAR TT 4</v>
      </c>
      <c r="L12" s="26">
        <v>4</v>
      </c>
      <c r="N12" s="29">
        <v>8</v>
      </c>
      <c r="O12" s="30" t="str">
        <f>Poule!F30</f>
        <v> PRIVAS SC TT 4</v>
      </c>
      <c r="P12" s="31">
        <f>(R12*3)+(S12*2)+(T12*1)-U12</f>
        <v>5</v>
      </c>
      <c r="Q12" s="32">
        <f>SUM(R12:U12)</f>
        <v>5</v>
      </c>
      <c r="R12" s="32">
        <f>SUMIF(Club_B,O12,Gagne_C)+SUMIF(Club_K,O12,Gagne_H)</f>
        <v>0</v>
      </c>
      <c r="S12" s="32">
        <f>SUMIF(Club_B,O12,Nul_D)+SUMIF(Club_K,O12,Nul_I)</f>
        <v>0</v>
      </c>
      <c r="T12" s="32">
        <f>SUMIF(Club_B,O12,Perdu_E)+SUMIF(Club_K,O12,Perdu_J)</f>
        <v>5</v>
      </c>
      <c r="U12" s="32">
        <v>0</v>
      </c>
      <c r="V12" s="32">
        <f>SUMIF(Club_B,O12,Score_F)+SUMIF(Club_K,O12,Score_G)</f>
        <v>8</v>
      </c>
      <c r="W12" s="32">
        <f>SUMIF(Club_B,O12,Score_G)+SUMIF(Club_K,O12,Score_F)</f>
        <v>62</v>
      </c>
      <c r="X12" s="33">
        <f>V12/W12</f>
        <v>0.12903225806451613</v>
      </c>
    </row>
    <row r="13" spans="1:24" ht="19.5" thickBot="1">
      <c r="A13" s="34"/>
      <c r="K13" s="10"/>
      <c r="L13" s="34"/>
      <c r="N13" s="35"/>
      <c r="O13" s="36"/>
      <c r="P13" s="37"/>
      <c r="Q13" s="38"/>
      <c r="R13" s="38"/>
      <c r="S13" s="38"/>
      <c r="T13" s="38"/>
      <c r="U13" s="38"/>
      <c r="V13" s="38"/>
      <c r="W13" s="38"/>
      <c r="X13" s="38"/>
    </row>
    <row r="14" spans="1:24" ht="18.75">
      <c r="A14" s="94" t="s">
        <v>2</v>
      </c>
      <c r="B14" s="95"/>
      <c r="C14" s="12" t="s">
        <v>19</v>
      </c>
      <c r="D14" s="12" t="s">
        <v>20</v>
      </c>
      <c r="E14" s="12" t="s">
        <v>21</v>
      </c>
      <c r="F14" s="96" t="s">
        <v>41</v>
      </c>
      <c r="G14" s="97"/>
      <c r="H14" s="12" t="s">
        <v>19</v>
      </c>
      <c r="I14" s="12" t="s">
        <v>20</v>
      </c>
      <c r="J14" s="12" t="s">
        <v>21</v>
      </c>
      <c r="K14" s="105">
        <f>Poule!D44</f>
        <v>42658</v>
      </c>
      <c r="L14" s="106"/>
      <c r="N14" s="84"/>
      <c r="O14" s="36"/>
      <c r="P14" s="37"/>
      <c r="Q14" s="38"/>
      <c r="R14" s="38"/>
      <c r="S14" s="38"/>
      <c r="T14" s="38"/>
      <c r="U14" s="38"/>
      <c r="V14" s="38"/>
      <c r="W14" s="38"/>
      <c r="X14" s="83"/>
    </row>
    <row r="15" spans="1:16" ht="18.75">
      <c r="A15" s="13">
        <v>1</v>
      </c>
      <c r="B15" s="14" t="str">
        <f>B3</f>
        <v> VALENCE BTT 7</v>
      </c>
      <c r="C15" s="14"/>
      <c r="D15" s="14"/>
      <c r="E15" s="14">
        <v>1</v>
      </c>
      <c r="F15" s="8">
        <v>5</v>
      </c>
      <c r="G15" s="8">
        <v>9</v>
      </c>
      <c r="H15" s="14">
        <v>1</v>
      </c>
      <c r="I15" s="14"/>
      <c r="J15" s="14"/>
      <c r="K15" s="14" t="str">
        <f>K5</f>
        <v> AIRE PING 2</v>
      </c>
      <c r="L15" s="15">
        <v>6</v>
      </c>
      <c r="O15" s="10" t="s">
        <v>22</v>
      </c>
      <c r="P15" s="39">
        <v>3</v>
      </c>
    </row>
    <row r="16" spans="1:16" ht="18.75">
      <c r="A16" s="13">
        <v>2</v>
      </c>
      <c r="B16" s="14" t="str">
        <f>B4</f>
        <v> LA VOULTE LIVR. 3</v>
      </c>
      <c r="C16" s="14">
        <v>1</v>
      </c>
      <c r="D16" s="14"/>
      <c r="E16" s="14"/>
      <c r="F16" s="8">
        <v>8</v>
      </c>
      <c r="G16" s="8">
        <v>6</v>
      </c>
      <c r="H16" s="14"/>
      <c r="I16" s="14"/>
      <c r="J16" s="14">
        <v>1</v>
      </c>
      <c r="K16" s="14" t="str">
        <f>K6</f>
        <v> FJEP-T.T CRUAS 1</v>
      </c>
      <c r="L16" s="15">
        <v>5</v>
      </c>
      <c r="O16" s="10" t="s">
        <v>23</v>
      </c>
      <c r="P16" s="39">
        <v>2</v>
      </c>
    </row>
    <row r="17" spans="1:16" ht="18.75">
      <c r="A17" s="13">
        <v>3</v>
      </c>
      <c r="B17" s="14" t="str">
        <f>B5</f>
        <v> TT POUZINOIS 4</v>
      </c>
      <c r="C17" s="14">
        <v>1</v>
      </c>
      <c r="D17" s="14"/>
      <c r="E17" s="14"/>
      <c r="F17" s="8">
        <v>13</v>
      </c>
      <c r="G17" s="8">
        <v>1</v>
      </c>
      <c r="H17" s="14"/>
      <c r="I17" s="14"/>
      <c r="J17" s="14">
        <v>1</v>
      </c>
      <c r="K17" s="14" t="str">
        <f>B6</f>
        <v> MONTELIMAR TT 4</v>
      </c>
      <c r="L17" s="15">
        <v>4</v>
      </c>
      <c r="O17" s="10" t="s">
        <v>24</v>
      </c>
      <c r="P17" s="39">
        <v>1</v>
      </c>
    </row>
    <row r="18" spans="1:12" ht="19.5" thickBot="1">
      <c r="A18" s="24">
        <v>8</v>
      </c>
      <c r="B18" s="25" t="str">
        <f>K3</f>
        <v> PRIVAS SC TT 4</v>
      </c>
      <c r="C18" s="25"/>
      <c r="D18" s="25"/>
      <c r="E18" s="25">
        <v>1</v>
      </c>
      <c r="F18" s="9">
        <v>1</v>
      </c>
      <c r="G18" s="9">
        <v>13</v>
      </c>
      <c r="H18" s="25">
        <v>1</v>
      </c>
      <c r="I18" s="25"/>
      <c r="J18" s="25"/>
      <c r="K18" s="25" t="str">
        <f>K4</f>
        <v> T.T.TRICASTIN 5 à 18 h</v>
      </c>
      <c r="L18" s="26">
        <v>7</v>
      </c>
    </row>
    <row r="19" spans="1:12" ht="19.5" thickBot="1">
      <c r="A19" s="34"/>
      <c r="K19" s="10"/>
      <c r="L19" s="34"/>
    </row>
    <row r="20" spans="1:12" ht="18.75">
      <c r="A20" s="94" t="s">
        <v>3</v>
      </c>
      <c r="B20" s="95"/>
      <c r="C20" s="12" t="s">
        <v>19</v>
      </c>
      <c r="D20" s="12" t="s">
        <v>20</v>
      </c>
      <c r="E20" s="12" t="s">
        <v>21</v>
      </c>
      <c r="F20" s="96" t="s">
        <v>41</v>
      </c>
      <c r="G20" s="97"/>
      <c r="H20" s="12" t="s">
        <v>19</v>
      </c>
      <c r="I20" s="12" t="s">
        <v>20</v>
      </c>
      <c r="J20" s="12" t="s">
        <v>21</v>
      </c>
      <c r="K20" s="105">
        <f>Poule!D45</f>
        <v>42679</v>
      </c>
      <c r="L20" s="106"/>
    </row>
    <row r="21" spans="1:12" ht="18.75">
      <c r="A21" s="13">
        <v>5</v>
      </c>
      <c r="B21" s="14" t="str">
        <f>K6</f>
        <v> FJEP-T.T CRUAS 1</v>
      </c>
      <c r="C21" s="14">
        <v>1</v>
      </c>
      <c r="D21" s="14"/>
      <c r="E21" s="14"/>
      <c r="F21" s="40">
        <v>11</v>
      </c>
      <c r="G21" s="40">
        <v>3</v>
      </c>
      <c r="H21" s="14"/>
      <c r="I21" s="14"/>
      <c r="J21" s="14">
        <v>1</v>
      </c>
      <c r="K21" s="14" t="str">
        <f>B3</f>
        <v> VALENCE BTT 7</v>
      </c>
      <c r="L21" s="15">
        <v>1</v>
      </c>
    </row>
    <row r="22" spans="1:12" ht="18.75">
      <c r="A22" s="13">
        <v>4</v>
      </c>
      <c r="B22" s="14" t="str">
        <f>B6</f>
        <v> MONTELIMAR TT 4</v>
      </c>
      <c r="C22" s="14"/>
      <c r="D22" s="14">
        <v>1</v>
      </c>
      <c r="E22" s="14"/>
      <c r="F22" s="40">
        <v>7</v>
      </c>
      <c r="G22" s="40">
        <v>7</v>
      </c>
      <c r="H22" s="14"/>
      <c r="I22" s="14">
        <v>1</v>
      </c>
      <c r="J22" s="14"/>
      <c r="K22" s="14" t="str">
        <f>B4</f>
        <v> LA VOULTE LIVR. 3</v>
      </c>
      <c r="L22" s="15">
        <v>2</v>
      </c>
    </row>
    <row r="23" spans="1:12" ht="18.75">
      <c r="A23" s="13">
        <v>3</v>
      </c>
      <c r="B23" s="14" t="str">
        <f>B5</f>
        <v> TT POUZINOIS 4</v>
      </c>
      <c r="C23" s="14">
        <v>1</v>
      </c>
      <c r="D23" s="14"/>
      <c r="E23" s="14"/>
      <c r="F23" s="40">
        <v>12</v>
      </c>
      <c r="G23" s="40">
        <v>2</v>
      </c>
      <c r="H23" s="14"/>
      <c r="I23" s="14"/>
      <c r="J23" s="14">
        <v>1</v>
      </c>
      <c r="K23" s="14" t="str">
        <f>K3</f>
        <v> PRIVAS SC TT 4</v>
      </c>
      <c r="L23" s="15">
        <v>8</v>
      </c>
    </row>
    <row r="24" spans="1:12" ht="19.5" thickBot="1">
      <c r="A24" s="24">
        <v>6</v>
      </c>
      <c r="B24" s="25" t="str">
        <f>K5</f>
        <v> AIRE PING 2</v>
      </c>
      <c r="C24" s="25">
        <v>1</v>
      </c>
      <c r="D24" s="25"/>
      <c r="E24" s="25"/>
      <c r="F24" s="41">
        <v>9</v>
      </c>
      <c r="G24" s="41">
        <v>5</v>
      </c>
      <c r="H24" s="25"/>
      <c r="I24" s="25"/>
      <c r="J24" s="25">
        <v>1</v>
      </c>
      <c r="K24" s="25" t="str">
        <f>K4</f>
        <v> T.T.TRICASTIN 5 à 18 h</v>
      </c>
      <c r="L24" s="26">
        <v>7</v>
      </c>
    </row>
    <row r="25" spans="1:27" ht="19.5" thickBot="1">
      <c r="A25" s="34"/>
      <c r="K25" s="10"/>
      <c r="L25" s="34"/>
      <c r="O25" s="93" t="s">
        <v>160</v>
      </c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</row>
    <row r="26" spans="1:12" ht="18.75">
      <c r="A26" s="94" t="s">
        <v>4</v>
      </c>
      <c r="B26" s="95"/>
      <c r="C26" s="12" t="s">
        <v>19</v>
      </c>
      <c r="D26" s="12" t="s">
        <v>20</v>
      </c>
      <c r="E26" s="12" t="s">
        <v>21</v>
      </c>
      <c r="F26" s="96" t="s">
        <v>41</v>
      </c>
      <c r="G26" s="97"/>
      <c r="H26" s="12" t="s">
        <v>19</v>
      </c>
      <c r="I26" s="12" t="s">
        <v>20</v>
      </c>
      <c r="J26" s="12" t="s">
        <v>21</v>
      </c>
      <c r="K26" s="105">
        <f>Poule!D46</f>
        <v>42693</v>
      </c>
      <c r="L26" s="106"/>
    </row>
    <row r="27" spans="1:12" ht="18.75">
      <c r="A27" s="13">
        <v>1</v>
      </c>
      <c r="B27" s="14" t="str">
        <f>B3</f>
        <v> VALENCE BTT 7</v>
      </c>
      <c r="C27" s="14">
        <f>IF(F27="","",IF(F27&gt;G27,1,IF(F27=G27,"",IF(F27&lt;G27,""))))</f>
      </c>
      <c r="D27" s="14">
        <f>IF(F27="","",IF(F27&gt;G27,"",IF(F27=G27,1,IF(F27&lt;G27,""))))</f>
      </c>
      <c r="E27" s="14">
        <f>IF(F27="","",IF(F27&gt;G27,"",IF(F27=G27,"",IF(F27&lt;G27,1))))</f>
        <v>1</v>
      </c>
      <c r="F27" s="40">
        <v>6</v>
      </c>
      <c r="G27" s="40">
        <v>8</v>
      </c>
      <c r="H27" s="14">
        <f>IF(G27="","",IF(G27&gt;F27,1,IF(G27=F27,"",IF(G27&lt;F27,""))))</f>
        <v>1</v>
      </c>
      <c r="I27" s="14">
        <f>IF(G27="","",IF(G27&gt;F27,"",IF(G27=F27,1,IF(G27&lt;F27,""))))</f>
      </c>
      <c r="J27" s="14">
        <f>IF(G27="","",IF(G27&gt;F27,"",IF(G27=F27,"",IF(G27&lt;F27,1))))</f>
      </c>
      <c r="K27" s="14" t="str">
        <f>B22</f>
        <v> MONTELIMAR TT 4</v>
      </c>
      <c r="L27" s="15">
        <v>4</v>
      </c>
    </row>
    <row r="28" spans="1:12" ht="18.75">
      <c r="A28" s="13">
        <v>2</v>
      </c>
      <c r="B28" s="14" t="str">
        <f>K22</f>
        <v> LA VOULTE LIVR. 3</v>
      </c>
      <c r="C28" s="14">
        <f>IF(F28="","",IF(F28&gt;G28,1,IF(F28=G28,"",IF(F28&lt;G28,""))))</f>
        <v>1</v>
      </c>
      <c r="D28" s="14">
        <f>IF(F28="","",IF(F28&gt;G28,"",IF(F28=G28,1,IF(F28&lt;G28,""))))</f>
      </c>
      <c r="E28" s="14">
        <f>IF(F28="","",IF(F28&gt;G28,"",IF(F28=G28,"",IF(F28&lt;G28,1))))</f>
      </c>
      <c r="F28" s="40">
        <v>11</v>
      </c>
      <c r="G28" s="40">
        <v>3</v>
      </c>
      <c r="H28" s="14">
        <f>IF(G28="","",IF(G28&gt;F28,1,IF(G28=F28,"",IF(G28&lt;F28,""))))</f>
      </c>
      <c r="I28" s="14">
        <f>IF(G28="","",IF(G28&gt;F28,"",IF(G28=F28,1,IF(G28&lt;F28,""))))</f>
      </c>
      <c r="J28" s="14">
        <f>IF(G28="","",IF(G28&gt;F28,"",IF(G28=F28,"",IF(G28&lt;F28,1))))</f>
        <v>1</v>
      </c>
      <c r="K28" s="14" t="str">
        <f>B23</f>
        <v> TT POUZINOIS 4</v>
      </c>
      <c r="L28" s="15">
        <v>3</v>
      </c>
    </row>
    <row r="29" spans="1:12" ht="18.75">
      <c r="A29" s="13">
        <v>7</v>
      </c>
      <c r="B29" s="14" t="str">
        <f>K24</f>
        <v> T.T.TRICASTIN 5 à 18 h</v>
      </c>
      <c r="C29" s="14">
        <f>IF(F29="","",IF(F29&gt;G29,1,IF(F29=G29,"",IF(F29&lt;G29,""))))</f>
        <v>1</v>
      </c>
      <c r="D29" s="14">
        <f>IF(F29="","",IF(F29&gt;G29,"",IF(F29=G29,1,IF(F29&lt;G29,""))))</f>
      </c>
      <c r="E29" s="14">
        <f>IF(F29="","",IF(F29&gt;G29,"",IF(F29=G29,"",IF(F29&lt;G29,1))))</f>
      </c>
      <c r="F29" s="40">
        <v>11</v>
      </c>
      <c r="G29" s="40">
        <v>3</v>
      </c>
      <c r="H29" s="14">
        <f>IF(G29="","",IF(G29&gt;F29,1,IF(G29=F29,"",IF(G29&lt;F29,""))))</f>
      </c>
      <c r="I29" s="14">
        <f>IF(G29="","",IF(G29&gt;F29,"",IF(G29=F29,1,IF(G29&lt;F29,""))))</f>
      </c>
      <c r="J29" s="14">
        <f>IF(G29="","",IF(G29&gt;F29,"",IF(G29=F29,"",IF(G29&lt;F29,1))))</f>
        <v>1</v>
      </c>
      <c r="K29" s="14" t="str">
        <f>B21</f>
        <v> FJEP-T.T CRUAS 1</v>
      </c>
      <c r="L29" s="15">
        <v>5</v>
      </c>
    </row>
    <row r="30" spans="1:12" ht="19.5" thickBot="1">
      <c r="A30" s="24">
        <v>8</v>
      </c>
      <c r="B30" s="25" t="str">
        <f>K23</f>
        <v> PRIVAS SC TT 4</v>
      </c>
      <c r="C30" s="25">
        <f>IF(F30="","",IF(F30&gt;G30,1,IF(F30=G30,"",IF(F30&lt;G30,""))))</f>
      </c>
      <c r="D30" s="25">
        <f>IF(F30="","",IF(F30&gt;G30,"",IF(F30=G30,1,IF(F30&lt;G30,""))))</f>
      </c>
      <c r="E30" s="25">
        <f>IF(F30="","",IF(F30&gt;G30,"",IF(F30=G30,"",IF(F30&lt;G30,1))))</f>
        <v>1</v>
      </c>
      <c r="F30" s="41">
        <v>0</v>
      </c>
      <c r="G30" s="41">
        <v>14</v>
      </c>
      <c r="H30" s="25">
        <f>IF(G30="","",IF(G30&gt;F30,1,IF(G30=F30,"",IF(G30&lt;F30,""))))</f>
        <v>1</v>
      </c>
      <c r="I30" s="25">
        <f>IF(G30="","",IF(G30&gt;F30,"",IF(G30=F30,1,IF(G30&lt;F30,""))))</f>
      </c>
      <c r="J30" s="25">
        <f>IF(G30="","",IF(G30&gt;F30,"",IF(G30=F30,"",IF(G30&lt;F30,1))))</f>
      </c>
      <c r="K30" s="25" t="str">
        <f>B24</f>
        <v> AIRE PING 2</v>
      </c>
      <c r="L30" s="26">
        <v>6</v>
      </c>
    </row>
    <row r="31" spans="1:12" ht="19.5" thickBot="1">
      <c r="A31" s="34"/>
      <c r="K31" s="10"/>
      <c r="L31" s="34"/>
    </row>
    <row r="32" spans="1:12" ht="18.75">
      <c r="A32" s="94" t="s">
        <v>5</v>
      </c>
      <c r="B32" s="95"/>
      <c r="C32" s="12" t="s">
        <v>19</v>
      </c>
      <c r="D32" s="12" t="s">
        <v>20</v>
      </c>
      <c r="E32" s="12" t="s">
        <v>21</v>
      </c>
      <c r="F32" s="96" t="s">
        <v>41</v>
      </c>
      <c r="G32" s="97"/>
      <c r="H32" s="12" t="s">
        <v>19</v>
      </c>
      <c r="I32" s="12" t="s">
        <v>20</v>
      </c>
      <c r="J32" s="12" t="s">
        <v>21</v>
      </c>
      <c r="K32" s="105">
        <f>Poule!D47</f>
        <v>42707</v>
      </c>
      <c r="L32" s="106"/>
    </row>
    <row r="33" spans="1:12" ht="18.75">
      <c r="A33" s="13">
        <v>3</v>
      </c>
      <c r="B33" s="14" t="str">
        <f>K28</f>
        <v> TT POUZINOIS 4</v>
      </c>
      <c r="C33" s="14">
        <f>IF(F33="","",IF(F33&gt;G33,1,IF(F33=G33,"",IF(F33&lt;G33,""))))</f>
      </c>
      <c r="D33" s="14">
        <f>IF(F33="","",IF(F33&gt;G33,"",IF(F33=G33,1,IF(F33&lt;G33,""))))</f>
      </c>
      <c r="E33" s="14">
        <f>IF(F33="","",IF(F33&gt;G33,"",IF(F33=G33,"",IF(F33&lt;G33,1))))</f>
      </c>
      <c r="F33" s="40"/>
      <c r="G33" s="40">
        <f>IF(F33="","",(20-F33))</f>
      </c>
      <c r="H33" s="14">
        <f>IF(G33="","",IF(G33&gt;F33,1,IF(G33=F33,"",IF(G33&lt;F33,""))))</f>
      </c>
      <c r="I33" s="14">
        <f>IF(G33="","",IF(G33&gt;F33,"",IF(G33=F33,1,IF(G33&lt;F33,""))))</f>
      </c>
      <c r="J33" s="14">
        <f>IF(G33="","",IF(G33&gt;F33,"",IF(G33=F33,"",IF(G33&lt;F33,1))))</f>
      </c>
      <c r="K33" s="14" t="str">
        <f>B27</f>
        <v> VALENCE BTT 7</v>
      </c>
      <c r="L33" s="15">
        <v>1</v>
      </c>
    </row>
    <row r="34" spans="1:12" ht="18.75">
      <c r="A34" s="13">
        <v>5</v>
      </c>
      <c r="B34" s="14" t="str">
        <f>K29</f>
        <v> FJEP-T.T CRUAS 1</v>
      </c>
      <c r="C34" s="14">
        <f>IF(F34="","",IF(F34&gt;G34,1,IF(F34=G34,"",IF(F34&lt;G34,""))))</f>
      </c>
      <c r="D34" s="14">
        <f>IF(F34="","",IF(F34&gt;G34,"",IF(F34=G34,1,IF(F34&lt;G34,""))))</f>
      </c>
      <c r="E34" s="14">
        <f>IF(F34="","",IF(F34&gt;G34,"",IF(F34=G34,"",IF(F34&lt;G34,1))))</f>
      </c>
      <c r="F34" s="40"/>
      <c r="G34" s="40">
        <f>IF(F34="","",(20-F34))</f>
      </c>
      <c r="H34" s="14">
        <f>IF(G34="","",IF(G34&gt;F34,1,IF(G34=F34,"",IF(G34&lt;F34,""))))</f>
      </c>
      <c r="I34" s="14">
        <f>IF(G34="","",IF(G34&gt;F34,"",IF(G34=F34,1,IF(G34&lt;F34,""))))</f>
      </c>
      <c r="J34" s="14">
        <f>IF(G34="","",IF(G34&gt;F34,"",IF(G34=F34,"",IF(G34&lt;F34,1))))</f>
      </c>
      <c r="K34" s="14" t="str">
        <f>K30</f>
        <v> AIRE PING 2</v>
      </c>
      <c r="L34" s="15">
        <v>6</v>
      </c>
    </row>
    <row r="35" spans="1:12" ht="18.75">
      <c r="A35" s="13">
        <v>4</v>
      </c>
      <c r="B35" s="14" t="str">
        <f>K27</f>
        <v> MONTELIMAR TT 4</v>
      </c>
      <c r="C35" s="14">
        <f>IF(F35="","",IF(F35&gt;G35,1,IF(F35=G35,"",IF(F35&lt;G35,""))))</f>
      </c>
      <c r="D35" s="14">
        <f>IF(F35="","",IF(F35&gt;G35,"",IF(F35=G35,1,IF(F35&lt;G35,""))))</f>
      </c>
      <c r="E35" s="14">
        <f>IF(F35="","",IF(F35&gt;G35,"",IF(F35=G35,"",IF(F35&lt;G35,1))))</f>
      </c>
      <c r="F35" s="40"/>
      <c r="G35" s="40">
        <f>IF(F35="","",(20-F35))</f>
      </c>
      <c r="H35" s="14">
        <f>IF(G35="","",IF(G35&gt;F35,1,IF(G35=F35,"",IF(G35&lt;F35,""))))</f>
      </c>
      <c r="I35" s="14">
        <f>IF(G35="","",IF(G35&gt;F35,"",IF(G35=F35,1,IF(G35&lt;F35,""))))</f>
      </c>
      <c r="J35" s="14">
        <f>IF(G35="","",IF(G35&gt;F35,"",IF(G35=F35,"",IF(G35&lt;F35,1))))</f>
      </c>
      <c r="K35" s="14" t="str">
        <f>B29</f>
        <v> T.T.TRICASTIN 5 à 18 h</v>
      </c>
      <c r="L35" s="15">
        <v>7</v>
      </c>
    </row>
    <row r="36" spans="1:12" ht="19.5" thickBot="1">
      <c r="A36" s="24">
        <v>2</v>
      </c>
      <c r="B36" s="25" t="str">
        <f>B28</f>
        <v> LA VOULTE LIVR. 3</v>
      </c>
      <c r="C36" s="25">
        <f>IF(F36="","",IF(F36&gt;G36,1,IF(F36=G36,"",IF(F36&lt;G36,""))))</f>
      </c>
      <c r="D36" s="25">
        <f>IF(F36="","",IF(F36&gt;G36,"",IF(F36=G36,1,IF(F36&lt;G36,""))))</f>
      </c>
      <c r="E36" s="25">
        <f>IF(F36="","",IF(F36&gt;G36,"",IF(F36=G36,"",IF(F36&lt;G36,1))))</f>
      </c>
      <c r="F36" s="41"/>
      <c r="G36" s="41">
        <f>IF(F36="","",(20-F36))</f>
      </c>
      <c r="H36" s="25">
        <f>IF(G36="","",IF(G36&gt;F36,1,IF(G36=F36,"",IF(G36&lt;F36,""))))</f>
      </c>
      <c r="I36" s="25">
        <f>IF(G36="","",IF(G36&gt;F36,"",IF(G36=F36,1,IF(G36&lt;F36,""))))</f>
      </c>
      <c r="J36" s="25">
        <f>IF(G36="","",IF(G36&gt;F36,"",IF(G36=F36,"",IF(G36&lt;F36,1))))</f>
      </c>
      <c r="K36" s="25" t="str">
        <f>B30</f>
        <v> PRIVAS SC TT 4</v>
      </c>
      <c r="L36" s="26">
        <v>8</v>
      </c>
    </row>
    <row r="37" spans="1:12" ht="19.5" thickBot="1">
      <c r="A37" s="34"/>
      <c r="K37" s="10"/>
      <c r="L37" s="34"/>
    </row>
    <row r="38" spans="1:12" ht="18.75">
      <c r="A38" s="94" t="s">
        <v>6</v>
      </c>
      <c r="B38" s="95"/>
      <c r="C38" s="12" t="s">
        <v>19</v>
      </c>
      <c r="D38" s="12" t="s">
        <v>20</v>
      </c>
      <c r="E38" s="12" t="s">
        <v>21</v>
      </c>
      <c r="F38" s="96" t="s">
        <v>41</v>
      </c>
      <c r="G38" s="97"/>
      <c r="H38" s="12" t="s">
        <v>19</v>
      </c>
      <c r="I38" s="12" t="s">
        <v>20</v>
      </c>
      <c r="J38" s="12" t="s">
        <v>21</v>
      </c>
      <c r="K38" s="105">
        <f>Poule!D48</f>
        <v>42714</v>
      </c>
      <c r="L38" s="106"/>
    </row>
    <row r="39" spans="1:12" ht="18.75">
      <c r="A39" s="13">
        <v>1</v>
      </c>
      <c r="B39" s="14" t="str">
        <f>K33</f>
        <v> VALENCE BTT 7</v>
      </c>
      <c r="C39" s="14">
        <f>IF(F39="","",IF(F39&gt;G39,1,IF(F39=G39,"",IF(F39&lt;G39,""))))</f>
      </c>
      <c r="D39" s="14">
        <f>IF(F39="","",IF(F39&gt;G39,"",IF(F39=G39,1,IF(F39&lt;G39,""))))</f>
      </c>
      <c r="E39" s="14">
        <f>IF(F39="","",IF(F39&gt;G39,"",IF(F39=G39,"",IF(F39&lt;G39,1))))</f>
      </c>
      <c r="F39" s="40"/>
      <c r="G39" s="40">
        <f>IF(F39="","",(20-F39))</f>
      </c>
      <c r="H39" s="14">
        <f>IF(G39="","",IF(G39&gt;F39,1,IF(G39=F39,"",IF(G39&lt;F39,""))))</f>
      </c>
      <c r="I39" s="14">
        <f>IF(G39="","",IF(G39&gt;F39,"",IF(G39=F39,1,IF(G39&lt;F39,""))))</f>
      </c>
      <c r="J39" s="14">
        <f>IF(G39="","",IF(G39&gt;F39,"",IF(G39=F39,"",IF(G39&lt;F39,1))))</f>
      </c>
      <c r="K39" s="14" t="str">
        <f>B36</f>
        <v> LA VOULTE LIVR. 3</v>
      </c>
      <c r="L39" s="15">
        <v>2</v>
      </c>
    </row>
    <row r="40" spans="1:12" ht="18.75">
      <c r="A40" s="13">
        <v>6</v>
      </c>
      <c r="B40" s="14" t="str">
        <f>K34</f>
        <v> AIRE PING 2</v>
      </c>
      <c r="C40" s="14">
        <f>IF(F40="","",IF(F40&gt;G40,1,IF(F40=G40,"",IF(F40&lt;G40,""))))</f>
      </c>
      <c r="D40" s="14">
        <f>IF(F40="","",IF(F40&gt;G40,"",IF(F40=G40,1,IF(F40&lt;G40,""))))</f>
      </c>
      <c r="E40" s="14">
        <f>IF(F40="","",IF(F40&gt;G40,"",IF(F40=G40,"",IF(F40&lt;G40,1))))</f>
      </c>
      <c r="F40" s="40"/>
      <c r="G40" s="40">
        <f>IF(F40="","",(20-F40))</f>
      </c>
      <c r="H40" s="14">
        <f>IF(G40="","",IF(G40&gt;F40,1,IF(G40=F40,"",IF(G40&lt;F40,""))))</f>
      </c>
      <c r="I40" s="14">
        <f>IF(G40="","",IF(G40&gt;F40,"",IF(G40=F40,1,IF(G40&lt;F40,""))))</f>
      </c>
      <c r="J40" s="14">
        <f>IF(G40="","",IF(G40&gt;F40,"",IF(G40=F40,"",IF(G40&lt;F40,1))))</f>
      </c>
      <c r="K40" s="14" t="str">
        <f>B35</f>
        <v> MONTELIMAR TT 4</v>
      </c>
      <c r="L40" s="15">
        <v>4</v>
      </c>
    </row>
    <row r="41" spans="1:12" ht="18.75">
      <c r="A41" s="13">
        <v>7</v>
      </c>
      <c r="B41" s="14" t="str">
        <f>K35</f>
        <v> T.T.TRICASTIN 5 à 18 h</v>
      </c>
      <c r="C41" s="14">
        <f>IF(F41="","",IF(F41&gt;G41,1,IF(F41=G41,"",IF(F41&lt;G41,""))))</f>
      </c>
      <c r="D41" s="14">
        <f>IF(F41="","",IF(F41&gt;G41,"",IF(F41=G41,1,IF(F41&lt;G41,""))))</f>
      </c>
      <c r="E41" s="14">
        <f>IF(F41="","",IF(F41&gt;G41,"",IF(F41=G41,"",IF(F41&lt;G41,1))))</f>
      </c>
      <c r="F41" s="40"/>
      <c r="G41" s="40">
        <f>IF(F41="","",(20-F41))</f>
      </c>
      <c r="H41" s="14">
        <f>IF(G41="","",IF(G41&gt;F41,1,IF(G41=F41,"",IF(G41&lt;F41,""))))</f>
      </c>
      <c r="I41" s="14">
        <f>IF(G41="","",IF(G41&gt;F41,"",IF(G41=F41,1,IF(G41&lt;F41,""))))</f>
      </c>
      <c r="J41" s="14">
        <f>IF(G41="","",IF(G41&gt;F41,"",IF(G41=F41,"",IF(G41&lt;F41,1))))</f>
      </c>
      <c r="K41" s="14" t="str">
        <f>B33</f>
        <v> TT POUZINOIS 4</v>
      </c>
      <c r="L41" s="15">
        <v>3</v>
      </c>
    </row>
    <row r="42" spans="1:12" ht="19.5" thickBot="1">
      <c r="A42" s="24">
        <v>8</v>
      </c>
      <c r="B42" s="25" t="str">
        <f>K36</f>
        <v> PRIVAS SC TT 4</v>
      </c>
      <c r="C42" s="25">
        <f>IF(F42="","",IF(F42&gt;G42,1,IF(F42=G42,"",IF(F42&lt;G42,""))))</f>
      </c>
      <c r="D42" s="25">
        <f>IF(F42="","",IF(F42&gt;G42,"",IF(F42=G42,1,IF(F42&lt;G42,""))))</f>
      </c>
      <c r="E42" s="25">
        <f>IF(F42="","",IF(F42&gt;G42,"",IF(F42=G42,"",IF(F42&lt;G42,1))))</f>
      </c>
      <c r="F42" s="41"/>
      <c r="G42" s="41">
        <f>IF(F42="","",(20-F42))</f>
      </c>
      <c r="H42" s="25">
        <f>IF(G42="","",IF(G42&gt;F42,1,IF(G42=F42,"",IF(G42&lt;F42,""))))</f>
      </c>
      <c r="I42" s="25">
        <f>IF(G42="","",IF(G42&gt;F42,"",IF(G42=F42,1,IF(G42&lt;F42,""))))</f>
      </c>
      <c r="J42" s="25">
        <f>IF(G42="","",IF(G42&gt;F42,"",IF(G42=F42,"",IF(G42&lt;F42,1))))</f>
      </c>
      <c r="K42" s="25" t="str">
        <f>B34</f>
        <v> FJEP-T.T CRUAS 1</v>
      </c>
      <c r="L42" s="26">
        <v>5</v>
      </c>
    </row>
  </sheetData>
  <sheetProtection/>
  <mergeCells count="28">
    <mergeCell ref="A20:B20"/>
    <mergeCell ref="F20:G20"/>
    <mergeCell ref="K20:L20"/>
    <mergeCell ref="A38:B38"/>
    <mergeCell ref="F38:G38"/>
    <mergeCell ref="K38:L38"/>
    <mergeCell ref="A26:B26"/>
    <mergeCell ref="F26:G26"/>
    <mergeCell ref="K26:L26"/>
    <mergeCell ref="A32:B32"/>
    <mergeCell ref="O3:O4"/>
    <mergeCell ref="P3:P4"/>
    <mergeCell ref="A8:B8"/>
    <mergeCell ref="F8:G8"/>
    <mergeCell ref="K8:L8"/>
    <mergeCell ref="A14:B14"/>
    <mergeCell ref="F14:G14"/>
    <mergeCell ref="K14:L14"/>
    <mergeCell ref="Q3:U3"/>
    <mergeCell ref="V3:X3"/>
    <mergeCell ref="F32:G32"/>
    <mergeCell ref="K32:L32"/>
    <mergeCell ref="O25:AA25"/>
    <mergeCell ref="A1:L1"/>
    <mergeCell ref="A2:B2"/>
    <mergeCell ref="F2:G2"/>
    <mergeCell ref="K2:L2"/>
    <mergeCell ref="N3:N4"/>
  </mergeCells>
  <conditionalFormatting sqref="C2:E65536">
    <cfRule type="cellIs" priority="7" dxfId="5" operator="equal" stopIfTrue="1">
      <formula>"PORT * "</formula>
    </cfRule>
  </conditionalFormatting>
  <conditionalFormatting sqref="F2 F7:F8 F13:F14 F19:F65536">
    <cfRule type="cellIs" priority="6" dxfId="4" operator="greaterThan" stopIfTrue="1">
      <formula>20</formula>
    </cfRule>
  </conditionalFormatting>
  <conditionalFormatting sqref="B9:B13 B15:B19 B21:B25 B27:B31 B33:B37 B39:B65536 B3:B7">
    <cfRule type="cellIs" priority="5" dxfId="0" operator="equal" stopIfTrue="1">
      <formula>"PORT ST PERE 1"</formula>
    </cfRule>
  </conditionalFormatting>
  <conditionalFormatting sqref="K2:K65536 O1:O65536">
    <cfRule type="cellIs" priority="4" dxfId="0" operator="equal" stopIfTrue="1">
      <formula>"PORT ST PERE 1"</formula>
    </cfRule>
  </conditionalFormatting>
  <conditionalFormatting sqref="O3:O12">
    <cfRule type="cellIs" priority="3" dxfId="0" operator="equal" stopIfTrue="1">
      <formula>"PORT ST PERE 1"</formula>
    </cfRule>
  </conditionalFormatting>
  <conditionalFormatting sqref="O25">
    <cfRule type="cellIs" priority="2" dxfId="0" operator="equal" stopIfTrue="1">
      <formula>"PORT ST PERE 1"</formula>
    </cfRule>
  </conditionalFormatting>
  <conditionalFormatting sqref="O14">
    <cfRule type="cellIs" priority="1" dxfId="0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300" verticalDpi="300" orientation="landscape" paperSize="9" scale="62" r:id="rId1"/>
  <rowBreaks count="1" manualBreakCount="1">
    <brk id="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AA42"/>
  <sheetViews>
    <sheetView showGridLines="0" zoomScale="75" zoomScaleNormal="75" zoomScalePageLayoutView="0" workbookViewId="0" topLeftCell="A19">
      <selection activeCell="R15" sqref="R15"/>
    </sheetView>
  </sheetViews>
  <sheetFormatPr defaultColWidth="11.421875" defaultRowHeight="12.75"/>
  <cols>
    <col min="1" max="1" width="2.7109375" style="10" bestFit="1" customWidth="1"/>
    <col min="2" max="2" width="45.28125" style="10" bestFit="1" customWidth="1"/>
    <col min="3" max="3" width="3.421875" style="10" bestFit="1" customWidth="1"/>
    <col min="4" max="4" width="3.28125" style="10" bestFit="1" customWidth="1"/>
    <col min="5" max="5" width="3.00390625" style="10" bestFit="1" customWidth="1"/>
    <col min="6" max="7" width="4.7109375" style="10" customWidth="1"/>
    <col min="8" max="8" width="3.421875" style="10" bestFit="1" customWidth="1"/>
    <col min="9" max="9" width="3.28125" style="10" bestFit="1" customWidth="1"/>
    <col min="10" max="10" width="3.00390625" style="10" bestFit="1" customWidth="1"/>
    <col min="11" max="11" width="45.28125" style="28" bestFit="1" customWidth="1"/>
    <col min="12" max="12" width="2.7109375" style="10" bestFit="1" customWidth="1"/>
    <col min="13" max="13" width="4.7109375" style="10" customWidth="1"/>
    <col min="14" max="14" width="7.28125" style="10" bestFit="1" customWidth="1"/>
    <col min="15" max="15" width="45.28125" style="10" bestFit="1" customWidth="1"/>
    <col min="16" max="16" width="8.57421875" style="11" bestFit="1" customWidth="1"/>
    <col min="17" max="17" width="8.00390625" style="10" bestFit="1" customWidth="1"/>
    <col min="18" max="18" width="10.140625" style="10" bestFit="1" customWidth="1"/>
    <col min="19" max="19" width="6.57421875" style="10" bestFit="1" customWidth="1"/>
    <col min="20" max="20" width="9.421875" style="10" bestFit="1" customWidth="1"/>
    <col min="21" max="21" width="6.421875" style="10" bestFit="1" customWidth="1"/>
    <col min="22" max="22" width="7.00390625" style="10" bestFit="1" customWidth="1"/>
    <col min="23" max="23" width="9.421875" style="10" bestFit="1" customWidth="1"/>
    <col min="24" max="24" width="8.421875" style="10" bestFit="1" customWidth="1"/>
    <col min="25" max="16384" width="11.421875" style="10" customWidth="1"/>
  </cols>
  <sheetData>
    <row r="1" spans="1:12" ht="30" customHeight="1" thickBot="1">
      <c r="A1" s="104" t="s">
        <v>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8" customHeight="1" thickBot="1">
      <c r="A2" s="94" t="s">
        <v>0</v>
      </c>
      <c r="B2" s="95"/>
      <c r="C2" s="12" t="s">
        <v>19</v>
      </c>
      <c r="D2" s="12" t="s">
        <v>20</v>
      </c>
      <c r="E2" s="12" t="s">
        <v>21</v>
      </c>
      <c r="F2" s="96" t="s">
        <v>41</v>
      </c>
      <c r="G2" s="97"/>
      <c r="H2" s="12" t="s">
        <v>19</v>
      </c>
      <c r="I2" s="12" t="s">
        <v>20</v>
      </c>
      <c r="J2" s="12" t="s">
        <v>21</v>
      </c>
      <c r="K2" s="105">
        <f>Poule!D42</f>
        <v>42630</v>
      </c>
      <c r="L2" s="106"/>
    </row>
    <row r="3" spans="1:24" ht="18" customHeight="1">
      <c r="A3" s="13">
        <v>1</v>
      </c>
      <c r="B3" s="14" t="str">
        <f>Poule!H23</f>
        <v> MONTELIER 2</v>
      </c>
      <c r="C3" s="14">
        <v>1</v>
      </c>
      <c r="D3" s="14"/>
      <c r="E3" s="14"/>
      <c r="F3" s="8">
        <v>10</v>
      </c>
      <c r="G3" s="8">
        <v>4</v>
      </c>
      <c r="H3" s="14"/>
      <c r="I3" s="14"/>
      <c r="J3" s="14">
        <v>1</v>
      </c>
      <c r="K3" s="14" t="str">
        <f>Poule!H30</f>
        <v> AUBENAS-VALS TT 4</v>
      </c>
      <c r="L3" s="15">
        <v>8</v>
      </c>
      <c r="N3" s="100" t="s">
        <v>8</v>
      </c>
      <c r="O3" s="102" t="s">
        <v>9</v>
      </c>
      <c r="P3" s="102" t="s">
        <v>10</v>
      </c>
      <c r="Q3" s="98" t="s">
        <v>7</v>
      </c>
      <c r="R3" s="98"/>
      <c r="S3" s="98"/>
      <c r="T3" s="98"/>
      <c r="U3" s="98"/>
      <c r="V3" s="98" t="s">
        <v>10</v>
      </c>
      <c r="W3" s="98"/>
      <c r="X3" s="99"/>
    </row>
    <row r="4" spans="1:24" ht="18.75">
      <c r="A4" s="13">
        <v>2</v>
      </c>
      <c r="B4" s="14" t="str">
        <f>Poule!H24</f>
        <v> TOURNON ERTT 4</v>
      </c>
      <c r="C4" s="14"/>
      <c r="D4" s="14"/>
      <c r="E4" s="14">
        <v>1</v>
      </c>
      <c r="F4" s="8">
        <v>1</v>
      </c>
      <c r="G4" s="8">
        <v>13</v>
      </c>
      <c r="H4" s="14">
        <v>1</v>
      </c>
      <c r="I4" s="14"/>
      <c r="J4" s="14"/>
      <c r="K4" s="14" t="str">
        <f>Poule!H29</f>
        <v>MONTELIMAR TT 3</v>
      </c>
      <c r="L4" s="15">
        <v>7</v>
      </c>
      <c r="N4" s="101"/>
      <c r="O4" s="103"/>
      <c r="P4" s="103"/>
      <c r="Q4" s="16" t="s">
        <v>11</v>
      </c>
      <c r="R4" s="16" t="s">
        <v>12</v>
      </c>
      <c r="S4" s="17" t="s">
        <v>13</v>
      </c>
      <c r="T4" s="17" t="s">
        <v>14</v>
      </c>
      <c r="U4" s="17" t="s">
        <v>18</v>
      </c>
      <c r="V4" s="16" t="s">
        <v>15</v>
      </c>
      <c r="W4" s="16" t="s">
        <v>16</v>
      </c>
      <c r="X4" s="18" t="s">
        <v>17</v>
      </c>
    </row>
    <row r="5" spans="1:24" ht="18.75">
      <c r="A5" s="13">
        <v>3</v>
      </c>
      <c r="B5" s="14" t="str">
        <f>Poule!H25</f>
        <v> MJC CHATEAU9 1</v>
      </c>
      <c r="C5" s="14"/>
      <c r="D5" s="14">
        <v>1</v>
      </c>
      <c r="E5" s="14"/>
      <c r="F5" s="8">
        <v>7</v>
      </c>
      <c r="G5" s="8">
        <v>7</v>
      </c>
      <c r="H5" s="14"/>
      <c r="I5" s="14">
        <v>1</v>
      </c>
      <c r="J5" s="14"/>
      <c r="K5" s="14" t="str">
        <f>Poule!H28</f>
        <v> ANNONAY TTBA 3</v>
      </c>
      <c r="L5" s="15">
        <v>6</v>
      </c>
      <c r="N5" s="19">
        <v>1</v>
      </c>
      <c r="O5" s="20" t="str">
        <f>Poule!H23</f>
        <v> MONTELIER 2</v>
      </c>
      <c r="P5" s="21">
        <f>(R5*3)+(S5*2)+(T5*1)-U5</f>
        <v>13</v>
      </c>
      <c r="Q5" s="22">
        <f>SUM(R5:U5)</f>
        <v>5</v>
      </c>
      <c r="R5" s="22">
        <f>SUMIF(Club_B,O5,Gagne_C)+SUMIF(Club_K,O5,Gagne_H)</f>
        <v>4</v>
      </c>
      <c r="S5" s="22">
        <f>SUMIF(Club_B,O5,Nul_D)+SUMIF(Club_K,O5,Nul_I)</f>
        <v>0</v>
      </c>
      <c r="T5" s="22">
        <f>SUMIF(Club_B,O5,Perdu_E)+SUMIF(Club_K,O5,Perdu_J)</f>
        <v>1</v>
      </c>
      <c r="U5" s="22">
        <v>0</v>
      </c>
      <c r="V5" s="22">
        <f>SUMIF(Club_B,O5,Score_F)+SUMIF(Club_K,O5,Score_G)</f>
        <v>48</v>
      </c>
      <c r="W5" s="22">
        <f>SUMIF(Club_B,O5,Score_G)+SUMIF(Club_K,O5,Score_F)</f>
        <v>22</v>
      </c>
      <c r="X5" s="23">
        <f>V5/W5</f>
        <v>2.1818181818181817</v>
      </c>
    </row>
    <row r="6" spans="1:24" ht="19.5" thickBot="1">
      <c r="A6" s="24">
        <v>4</v>
      </c>
      <c r="B6" s="25" t="str">
        <f>Poule!H26</f>
        <v> DONZERE ATT 3</v>
      </c>
      <c r="C6" s="25"/>
      <c r="D6" s="25"/>
      <c r="E6" s="25">
        <v>1</v>
      </c>
      <c r="F6" s="9">
        <v>5</v>
      </c>
      <c r="G6" s="9">
        <v>9</v>
      </c>
      <c r="H6" s="25">
        <v>1</v>
      </c>
      <c r="I6" s="25"/>
      <c r="J6" s="25"/>
      <c r="K6" s="25" t="str">
        <f>Poule!H27</f>
        <v> VALENCE BTT 5</v>
      </c>
      <c r="L6" s="26">
        <v>5</v>
      </c>
      <c r="N6" s="19">
        <v>1</v>
      </c>
      <c r="O6" s="20" t="str">
        <f>Poule!H27</f>
        <v> VALENCE BTT 5</v>
      </c>
      <c r="P6" s="21">
        <f>(R6*3)+(S6*2)+(T6*1)-U6</f>
        <v>13</v>
      </c>
      <c r="Q6" s="22">
        <f>SUM(R6:U6)</f>
        <v>5</v>
      </c>
      <c r="R6" s="22">
        <f>SUMIF(Club_B,O6,Gagne_C)+SUMIF(Club_K,O6,Gagne_H)</f>
        <v>4</v>
      </c>
      <c r="S6" s="22">
        <f>SUMIF(Club_B,O6,Nul_D)+SUMIF(Club_K,O6,Nul_I)</f>
        <v>0</v>
      </c>
      <c r="T6" s="22">
        <f>SUMIF(Club_B,O6,Perdu_E)+SUMIF(Club_K,O6,Perdu_J)</f>
        <v>1</v>
      </c>
      <c r="U6" s="22">
        <v>0</v>
      </c>
      <c r="V6" s="22">
        <f>SUMIF(Club_B,O6,Score_F)+SUMIF(Club_K,O6,Score_G)</f>
        <v>40</v>
      </c>
      <c r="W6" s="22">
        <f>SUMIF(Club_B,O6,Score_G)+SUMIF(Club_K,O6,Score_F)</f>
        <v>30</v>
      </c>
      <c r="X6" s="23">
        <f>V6/W6</f>
        <v>1.3333333333333333</v>
      </c>
    </row>
    <row r="7" spans="1:24" ht="19.5" thickBot="1">
      <c r="A7" s="27"/>
      <c r="L7" s="27"/>
      <c r="N7" s="19">
        <v>3</v>
      </c>
      <c r="O7" s="20" t="str">
        <f>Poule!H29</f>
        <v>MONTELIMAR TT 3</v>
      </c>
      <c r="P7" s="21">
        <f>(R7*3)+(S7*2)+(T7*1)-U7</f>
        <v>11</v>
      </c>
      <c r="Q7" s="22">
        <f>SUM(R7:U7)</f>
        <v>5</v>
      </c>
      <c r="R7" s="22">
        <f>SUMIF(Club_B,O7,Gagne_C)+SUMIF(Club_K,O7,Gagne_H)</f>
        <v>3</v>
      </c>
      <c r="S7" s="22">
        <f>SUMIF(Club_B,O7,Nul_D)+SUMIF(Club_K,O7,Nul_I)</f>
        <v>0</v>
      </c>
      <c r="T7" s="22">
        <f>SUMIF(Club_B,O7,Perdu_E)+SUMIF(Club_K,O7,Perdu_J)</f>
        <v>2</v>
      </c>
      <c r="U7" s="22">
        <v>0</v>
      </c>
      <c r="V7" s="22">
        <f>SUMIF(Club_B,O7,Score_F)+SUMIF(Club_K,O7,Score_G)</f>
        <v>44</v>
      </c>
      <c r="W7" s="22">
        <f>SUMIF(Club_B,O7,Score_G)+SUMIF(Club_K,O7,Score_F)</f>
        <v>26</v>
      </c>
      <c r="X7" s="23">
        <f>V7/W7</f>
        <v>1.6923076923076923</v>
      </c>
    </row>
    <row r="8" spans="1:24" ht="18.75">
      <c r="A8" s="94" t="s">
        <v>1</v>
      </c>
      <c r="B8" s="95"/>
      <c r="C8" s="12" t="s">
        <v>19</v>
      </c>
      <c r="D8" s="12" t="s">
        <v>20</v>
      </c>
      <c r="E8" s="12" t="s">
        <v>21</v>
      </c>
      <c r="F8" s="96" t="s">
        <v>41</v>
      </c>
      <c r="G8" s="97"/>
      <c r="H8" s="12" t="s">
        <v>19</v>
      </c>
      <c r="I8" s="12" t="s">
        <v>20</v>
      </c>
      <c r="J8" s="12" t="s">
        <v>21</v>
      </c>
      <c r="K8" s="105">
        <f>Poule!D43</f>
        <v>42644</v>
      </c>
      <c r="L8" s="106"/>
      <c r="N8" s="19">
        <v>3</v>
      </c>
      <c r="O8" s="20" t="str">
        <f>Poule!H26</f>
        <v> DONZERE ATT 3</v>
      </c>
      <c r="P8" s="21">
        <v>11</v>
      </c>
      <c r="Q8" s="22">
        <v>5</v>
      </c>
      <c r="R8" s="22">
        <v>3</v>
      </c>
      <c r="S8" s="22">
        <f>SUMIF(Club_B,O8,Nul_D)+SUMIF(Club_K,O8,Nul_I)</f>
        <v>0</v>
      </c>
      <c r="T8" s="22">
        <f>SUMIF(Club_B,O8,Perdu_E)+SUMIF(Club_K,O8,Perdu_J)</f>
        <v>2</v>
      </c>
      <c r="U8" s="22">
        <v>0</v>
      </c>
      <c r="V8" s="22">
        <f>SUMIF(Club_B,O8,Score_F)+SUMIF(Club_K,O8,Score_G)</f>
        <v>37</v>
      </c>
      <c r="W8" s="22">
        <f>SUMIF(Club_B,O8,Score_G)+SUMIF(Club_K,O8,Score_F)</f>
        <v>33</v>
      </c>
      <c r="X8" s="23">
        <f>V8/W8</f>
        <v>1.121212121212121</v>
      </c>
    </row>
    <row r="9" spans="1:24" ht="18.75">
      <c r="A9" s="13">
        <v>7</v>
      </c>
      <c r="B9" s="14" t="str">
        <f>K4</f>
        <v>MONTELIMAR TT 3</v>
      </c>
      <c r="C9" s="14"/>
      <c r="D9" s="14"/>
      <c r="E9" s="14">
        <v>1</v>
      </c>
      <c r="F9" s="8">
        <v>6</v>
      </c>
      <c r="G9" s="8">
        <v>8</v>
      </c>
      <c r="H9" s="14">
        <v>1</v>
      </c>
      <c r="I9" s="14"/>
      <c r="J9" s="14"/>
      <c r="K9" s="14" t="str">
        <f>B3</f>
        <v> MONTELIER 2</v>
      </c>
      <c r="L9" s="15">
        <v>1</v>
      </c>
      <c r="N9" s="19">
        <v>5</v>
      </c>
      <c r="O9" s="20" t="str">
        <f>Poule!H28</f>
        <v> ANNONAY TTBA 3</v>
      </c>
      <c r="P9" s="21">
        <f>(R9*3)+(S9*2)+(T9*1)-U9</f>
        <v>10</v>
      </c>
      <c r="Q9" s="22">
        <f>SUM(R9:U9)</f>
        <v>5</v>
      </c>
      <c r="R9" s="22">
        <f>SUMIF(Club_B,O9,Gagne_C)+SUMIF(Club_K,O9,Gagne_H)</f>
        <v>2</v>
      </c>
      <c r="S9" s="22">
        <f>SUMIF(Club_B,O9,Nul_D)+SUMIF(Club_K,O9,Nul_I)</f>
        <v>1</v>
      </c>
      <c r="T9" s="22">
        <f>SUMIF(Club_B,O9,Perdu_E)+SUMIF(Club_K,O9,Perdu_J)</f>
        <v>2</v>
      </c>
      <c r="U9" s="22">
        <v>0</v>
      </c>
      <c r="V9" s="22">
        <f>SUMIF(Club_B,O9,Score_F)+SUMIF(Club_K,O9,Score_G)</f>
        <v>37</v>
      </c>
      <c r="W9" s="22">
        <f>SUMIF(Club_B,O9,Score_G)+SUMIF(Club_K,O9,Score_F)</f>
        <v>33</v>
      </c>
      <c r="X9" s="23">
        <f>V9/W9</f>
        <v>1.121212121212121</v>
      </c>
    </row>
    <row r="10" spans="1:24" ht="18" customHeight="1">
      <c r="A10" s="13">
        <v>6</v>
      </c>
      <c r="B10" s="14" t="str">
        <f>K5</f>
        <v> ANNONAY TTBA 3</v>
      </c>
      <c r="C10" s="14">
        <v>1</v>
      </c>
      <c r="D10" s="14"/>
      <c r="E10" s="14"/>
      <c r="F10" s="8">
        <v>10</v>
      </c>
      <c r="G10" s="8">
        <v>4</v>
      </c>
      <c r="H10" s="14"/>
      <c r="I10" s="14"/>
      <c r="J10" s="14">
        <v>1</v>
      </c>
      <c r="K10" s="14" t="str">
        <f>B4</f>
        <v> TOURNON ERTT 4</v>
      </c>
      <c r="L10" s="15">
        <v>2</v>
      </c>
      <c r="N10" s="19">
        <v>6</v>
      </c>
      <c r="O10" s="20" t="str">
        <f>Poule!H24</f>
        <v> TOURNON ERTT 4</v>
      </c>
      <c r="P10" s="21">
        <f>(R10*3)+(S10*2)+(T10*1)-U10</f>
        <v>9</v>
      </c>
      <c r="Q10" s="22">
        <f>SUM(R10:U10)</f>
        <v>5</v>
      </c>
      <c r="R10" s="22">
        <f>SUMIF(Club_B,O10,Gagne_C)+SUMIF(Club_K,O10,Gagne_H)</f>
        <v>2</v>
      </c>
      <c r="S10" s="22">
        <f>SUMIF(Club_B,O10,Nul_D)+SUMIF(Club_K,O10,Nul_I)</f>
        <v>0</v>
      </c>
      <c r="T10" s="22">
        <f>SUMIF(Club_B,O10,Perdu_E)+SUMIF(Club_K,O10,Perdu_J)</f>
        <v>3</v>
      </c>
      <c r="U10" s="22">
        <v>0</v>
      </c>
      <c r="V10" s="22">
        <f>SUMIF(Club_B,O10,Score_F)+SUMIF(Club_K,O10,Score_G)</f>
        <v>30</v>
      </c>
      <c r="W10" s="22">
        <f>SUMIF(Club_B,O10,Score_G)+SUMIF(Club_K,O10,Score_F)</f>
        <v>40</v>
      </c>
      <c r="X10" s="23">
        <f>V10/W10</f>
        <v>0.75</v>
      </c>
    </row>
    <row r="11" spans="1:24" ht="18.75">
      <c r="A11" s="13">
        <v>5</v>
      </c>
      <c r="B11" s="14" t="str">
        <f>K6</f>
        <v> VALENCE BTT 5</v>
      </c>
      <c r="C11" s="14">
        <v>1</v>
      </c>
      <c r="D11" s="14"/>
      <c r="E11" s="14"/>
      <c r="F11" s="8">
        <v>8</v>
      </c>
      <c r="G11" s="8">
        <v>6</v>
      </c>
      <c r="H11" s="14"/>
      <c r="I11" s="14"/>
      <c r="J11" s="14">
        <v>1</v>
      </c>
      <c r="K11" s="14" t="str">
        <f>B5</f>
        <v> MJC CHATEAU9 1</v>
      </c>
      <c r="L11" s="15">
        <v>3</v>
      </c>
      <c r="N11" s="19">
        <v>7</v>
      </c>
      <c r="O11" s="20" t="str">
        <f>Poule!H25</f>
        <v> MJC CHATEAU9 1</v>
      </c>
      <c r="P11" s="21">
        <f>(R11*3)+(S11*2)+(T11*1)-U11</f>
        <v>8</v>
      </c>
      <c r="Q11" s="22">
        <f>SUM(R11:U11)</f>
        <v>5</v>
      </c>
      <c r="R11" s="22">
        <f>SUMIF(Club_B,O11,Gagne_C)+SUMIF(Club_K,O11,Gagne_H)</f>
        <v>1</v>
      </c>
      <c r="S11" s="22">
        <f>SUMIF(Club_B,O11,Nul_D)+SUMIF(Club_K,O11,Nul_I)</f>
        <v>1</v>
      </c>
      <c r="T11" s="22">
        <f>SUMIF(Club_B,O11,Perdu_E)+SUMIF(Club_K,O11,Perdu_J)</f>
        <v>3</v>
      </c>
      <c r="U11" s="22">
        <v>0</v>
      </c>
      <c r="V11" s="22">
        <f>SUMIF(Club_B,O11,Score_F)+SUMIF(Club_K,O11,Score_G)</f>
        <v>33</v>
      </c>
      <c r="W11" s="22">
        <f>SUMIF(Club_B,O11,Score_G)+SUMIF(Club_K,O11,Score_F)</f>
        <v>37</v>
      </c>
      <c r="X11" s="23">
        <f>V11/W11</f>
        <v>0.8918918918918919</v>
      </c>
    </row>
    <row r="12" spans="1:24" ht="19.5" thickBot="1">
      <c r="A12" s="24">
        <v>8</v>
      </c>
      <c r="B12" s="25" t="str">
        <f>K3</f>
        <v> AUBENAS-VALS TT 4</v>
      </c>
      <c r="C12" s="25"/>
      <c r="D12" s="25"/>
      <c r="E12" s="25">
        <v>1</v>
      </c>
      <c r="F12" s="9">
        <v>2</v>
      </c>
      <c r="G12" s="9">
        <v>12</v>
      </c>
      <c r="H12" s="25">
        <v>1</v>
      </c>
      <c r="I12" s="25"/>
      <c r="J12" s="25"/>
      <c r="K12" s="25" t="str">
        <f>B6</f>
        <v> DONZERE ATT 3</v>
      </c>
      <c r="L12" s="26">
        <v>4</v>
      </c>
      <c r="N12" s="29">
        <v>8</v>
      </c>
      <c r="O12" s="30" t="str">
        <f>Poule!H30</f>
        <v> AUBENAS-VALS TT 4</v>
      </c>
      <c r="P12" s="31">
        <f>(R12*3)+(S12*2)+(T12*1)-U12</f>
        <v>5</v>
      </c>
      <c r="Q12" s="32">
        <f>SUM(R12:U12)</f>
        <v>5</v>
      </c>
      <c r="R12" s="32">
        <f>SUMIF(Club_B,O12,Gagne_C)+SUMIF(Club_K,O12,Gagne_H)</f>
        <v>0</v>
      </c>
      <c r="S12" s="32">
        <f>SUMIF(Club_B,O12,Nul_D)+SUMIF(Club_K,O12,Nul_I)</f>
        <v>0</v>
      </c>
      <c r="T12" s="32">
        <f>SUMIF(Club_B,O12,Perdu_E)+SUMIF(Club_K,O12,Perdu_J)</f>
        <v>5</v>
      </c>
      <c r="U12" s="32">
        <v>0</v>
      </c>
      <c r="V12" s="32">
        <f>SUMIF(Club_B,O12,Score_F)+SUMIF(Club_K,O12,Score_G)</f>
        <v>11</v>
      </c>
      <c r="W12" s="32">
        <f>SUMIF(Club_B,O12,Score_G)+SUMIF(Club_K,O12,Score_F)</f>
        <v>59</v>
      </c>
      <c r="X12" s="33">
        <f>V12/W12</f>
        <v>0.1864406779661017</v>
      </c>
    </row>
    <row r="13" spans="1:24" ht="19.5" thickBot="1">
      <c r="A13" s="34"/>
      <c r="K13" s="10"/>
      <c r="L13" s="34"/>
      <c r="N13" s="35"/>
      <c r="O13" s="36"/>
      <c r="P13" s="37"/>
      <c r="Q13" s="38"/>
      <c r="R13" s="38"/>
      <c r="S13" s="38"/>
      <c r="T13" s="38"/>
      <c r="U13" s="38"/>
      <c r="V13" s="38"/>
      <c r="W13" s="38"/>
      <c r="X13" s="38"/>
    </row>
    <row r="14" spans="1:16" ht="18.75">
      <c r="A14" s="94" t="s">
        <v>2</v>
      </c>
      <c r="B14" s="95"/>
      <c r="C14" s="12" t="s">
        <v>19</v>
      </c>
      <c r="D14" s="12" t="s">
        <v>20</v>
      </c>
      <c r="E14" s="12" t="s">
        <v>21</v>
      </c>
      <c r="F14" s="96" t="s">
        <v>41</v>
      </c>
      <c r="G14" s="97"/>
      <c r="H14" s="12" t="s">
        <v>19</v>
      </c>
      <c r="I14" s="12" t="s">
        <v>20</v>
      </c>
      <c r="J14" s="12" t="s">
        <v>21</v>
      </c>
      <c r="K14" s="105">
        <f>Poule!D44</f>
        <v>42658</v>
      </c>
      <c r="L14" s="106"/>
      <c r="P14" s="37"/>
    </row>
    <row r="15" spans="1:16" ht="18.75">
      <c r="A15" s="13">
        <v>1</v>
      </c>
      <c r="B15" s="14" t="str">
        <f>B3</f>
        <v> MONTELIER 2</v>
      </c>
      <c r="C15" s="14">
        <v>1</v>
      </c>
      <c r="D15" s="14"/>
      <c r="E15" s="14"/>
      <c r="F15" s="8">
        <v>14</v>
      </c>
      <c r="G15" s="8">
        <v>0</v>
      </c>
      <c r="H15" s="14"/>
      <c r="I15" s="14"/>
      <c r="J15" s="14">
        <v>1</v>
      </c>
      <c r="K15" s="14" t="str">
        <f>K5</f>
        <v> ANNONAY TTBA 3</v>
      </c>
      <c r="L15" s="15">
        <v>6</v>
      </c>
      <c r="O15" s="10" t="s">
        <v>22</v>
      </c>
      <c r="P15" s="39">
        <v>3</v>
      </c>
    </row>
    <row r="16" spans="1:16" ht="18.75">
      <c r="A16" s="13">
        <v>2</v>
      </c>
      <c r="B16" s="14" t="str">
        <f>B4</f>
        <v> TOURNON ERTT 4</v>
      </c>
      <c r="C16" s="14">
        <v>1</v>
      </c>
      <c r="D16" s="14"/>
      <c r="E16" s="14"/>
      <c r="F16" s="8">
        <v>9</v>
      </c>
      <c r="G16" s="8">
        <v>5</v>
      </c>
      <c r="H16" s="14"/>
      <c r="I16" s="14"/>
      <c r="J16" s="14">
        <v>1</v>
      </c>
      <c r="K16" s="14" t="str">
        <f>K6</f>
        <v> VALENCE BTT 5</v>
      </c>
      <c r="L16" s="15">
        <v>5</v>
      </c>
      <c r="O16" s="10" t="s">
        <v>23</v>
      </c>
      <c r="P16" s="39">
        <v>2</v>
      </c>
    </row>
    <row r="17" spans="1:16" ht="18.75">
      <c r="A17" s="13">
        <v>3</v>
      </c>
      <c r="B17" s="14" t="str">
        <f>B5</f>
        <v> MJC CHATEAU9 1</v>
      </c>
      <c r="C17" s="14"/>
      <c r="D17" s="14"/>
      <c r="E17" s="14">
        <v>1</v>
      </c>
      <c r="F17" s="8">
        <v>6</v>
      </c>
      <c r="G17" s="8">
        <v>8</v>
      </c>
      <c r="H17" s="14">
        <v>1</v>
      </c>
      <c r="I17" s="14"/>
      <c r="J17" s="14"/>
      <c r="K17" s="14" t="str">
        <f>B6</f>
        <v> DONZERE ATT 3</v>
      </c>
      <c r="L17" s="15">
        <v>4</v>
      </c>
      <c r="O17" s="10" t="s">
        <v>24</v>
      </c>
      <c r="P17" s="39">
        <v>1</v>
      </c>
    </row>
    <row r="18" spans="1:12" ht="19.5" thickBot="1">
      <c r="A18" s="24">
        <v>8</v>
      </c>
      <c r="B18" s="25" t="str">
        <f>K3</f>
        <v> AUBENAS-VALS TT 4</v>
      </c>
      <c r="C18" s="25"/>
      <c r="D18" s="25"/>
      <c r="E18" s="25">
        <v>1</v>
      </c>
      <c r="F18" s="9">
        <v>2</v>
      </c>
      <c r="G18" s="9">
        <v>12</v>
      </c>
      <c r="H18" s="25">
        <v>1</v>
      </c>
      <c r="I18" s="25"/>
      <c r="J18" s="25"/>
      <c r="K18" s="25" t="str">
        <f>K4</f>
        <v>MONTELIMAR TT 3</v>
      </c>
      <c r="L18" s="26">
        <v>7</v>
      </c>
    </row>
    <row r="19" spans="1:12" ht="19.5" thickBot="1">
      <c r="A19" s="34"/>
      <c r="K19" s="10"/>
      <c r="L19" s="34"/>
    </row>
    <row r="20" spans="1:12" ht="18.75">
      <c r="A20" s="94" t="s">
        <v>3</v>
      </c>
      <c r="B20" s="95"/>
      <c r="C20" s="12" t="s">
        <v>19</v>
      </c>
      <c r="D20" s="12" t="s">
        <v>20</v>
      </c>
      <c r="E20" s="12" t="s">
        <v>21</v>
      </c>
      <c r="F20" s="96" t="s">
        <v>41</v>
      </c>
      <c r="G20" s="97"/>
      <c r="H20" s="12" t="s">
        <v>19</v>
      </c>
      <c r="I20" s="12" t="s">
        <v>20</v>
      </c>
      <c r="J20" s="12" t="s">
        <v>21</v>
      </c>
      <c r="K20" s="105">
        <f>Poule!D45</f>
        <v>42679</v>
      </c>
      <c r="L20" s="106"/>
    </row>
    <row r="21" spans="1:12" ht="18.75">
      <c r="A21" s="13">
        <v>5</v>
      </c>
      <c r="B21" s="14" t="str">
        <f>K6</f>
        <v> VALENCE BTT 5</v>
      </c>
      <c r="C21" s="14">
        <v>1</v>
      </c>
      <c r="D21" s="14"/>
      <c r="E21" s="14"/>
      <c r="F21" s="40">
        <v>9</v>
      </c>
      <c r="G21" s="40">
        <v>5</v>
      </c>
      <c r="H21" s="14"/>
      <c r="I21" s="14"/>
      <c r="J21" s="14">
        <v>1</v>
      </c>
      <c r="K21" s="14" t="str">
        <f>B3</f>
        <v> MONTELIER 2</v>
      </c>
      <c r="L21" s="15">
        <v>1</v>
      </c>
    </row>
    <row r="22" spans="1:12" ht="18.75">
      <c r="A22" s="13">
        <v>4</v>
      </c>
      <c r="B22" s="14" t="str">
        <f>B6</f>
        <v> DONZERE ATT 3</v>
      </c>
      <c r="C22" s="14">
        <v>1</v>
      </c>
      <c r="D22" s="14"/>
      <c r="E22" s="14"/>
      <c r="F22" s="40">
        <v>9</v>
      </c>
      <c r="G22" s="40">
        <v>5</v>
      </c>
      <c r="H22" s="14"/>
      <c r="I22" s="14"/>
      <c r="J22" s="14">
        <v>1</v>
      </c>
      <c r="K22" s="14" t="str">
        <f>B4</f>
        <v> TOURNON ERTT 4</v>
      </c>
      <c r="L22" s="15">
        <v>2</v>
      </c>
    </row>
    <row r="23" spans="1:12" ht="18.75">
      <c r="A23" s="13">
        <v>3</v>
      </c>
      <c r="B23" s="14" t="str">
        <f>B5</f>
        <v> MJC CHATEAU9 1</v>
      </c>
      <c r="C23" s="14">
        <v>1</v>
      </c>
      <c r="D23" s="14"/>
      <c r="E23" s="14"/>
      <c r="F23" s="40">
        <v>11</v>
      </c>
      <c r="G23" s="40">
        <v>3</v>
      </c>
      <c r="H23" s="14"/>
      <c r="I23" s="14"/>
      <c r="J23" s="14">
        <v>1</v>
      </c>
      <c r="K23" s="14" t="str">
        <f>K3</f>
        <v> AUBENAS-VALS TT 4</v>
      </c>
      <c r="L23" s="15">
        <v>8</v>
      </c>
    </row>
    <row r="24" spans="1:12" ht="19.5" thickBot="1">
      <c r="A24" s="24">
        <v>6</v>
      </c>
      <c r="B24" s="25" t="str">
        <f>K5</f>
        <v> ANNONAY TTBA 3</v>
      </c>
      <c r="C24" s="25"/>
      <c r="D24" s="25"/>
      <c r="E24" s="25">
        <v>1</v>
      </c>
      <c r="F24" s="41">
        <v>6</v>
      </c>
      <c r="G24" s="41">
        <v>8</v>
      </c>
      <c r="H24" s="25">
        <v>1</v>
      </c>
      <c r="I24" s="25"/>
      <c r="J24" s="25"/>
      <c r="K24" s="25" t="str">
        <f>K4</f>
        <v>MONTELIMAR TT 3</v>
      </c>
      <c r="L24" s="26">
        <v>7</v>
      </c>
    </row>
    <row r="25" spans="1:12" ht="19.5" thickBot="1">
      <c r="A25" s="34"/>
      <c r="K25" s="10"/>
      <c r="L25" s="34"/>
    </row>
    <row r="26" spans="1:27" ht="18.75">
      <c r="A26" s="94" t="s">
        <v>4</v>
      </c>
      <c r="B26" s="95"/>
      <c r="C26" s="12" t="s">
        <v>19</v>
      </c>
      <c r="D26" s="12" t="s">
        <v>20</v>
      </c>
      <c r="E26" s="12" t="s">
        <v>21</v>
      </c>
      <c r="F26" s="96" t="s">
        <v>41</v>
      </c>
      <c r="G26" s="97"/>
      <c r="H26" s="12" t="s">
        <v>19</v>
      </c>
      <c r="I26" s="12" t="s">
        <v>20</v>
      </c>
      <c r="J26" s="12" t="s">
        <v>21</v>
      </c>
      <c r="K26" s="105">
        <f>Poule!D46</f>
        <v>42693</v>
      </c>
      <c r="L26" s="106"/>
      <c r="O26" s="93" t="s">
        <v>160</v>
      </c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</row>
    <row r="27" spans="1:12" ht="18.75">
      <c r="A27" s="13">
        <v>1</v>
      </c>
      <c r="B27" s="14" t="str">
        <f>B3</f>
        <v> MONTELIER 2</v>
      </c>
      <c r="C27" s="14">
        <f>IF(F27="","",IF(F27&gt;G27,1,IF(F27=G27,"",IF(F27&lt;G27,""))))</f>
        <v>1</v>
      </c>
      <c r="D27" s="14">
        <f>IF(F27="","",IF(F27&gt;G27,"",IF(F27=G27,1,IF(F27&lt;G27,""))))</f>
      </c>
      <c r="E27" s="14">
        <f>IF(F27="","",IF(F27&gt;G27,"",IF(F27=G27,"",IF(F27&lt;G27,1))))</f>
      </c>
      <c r="F27" s="40">
        <v>11</v>
      </c>
      <c r="G27" s="40">
        <v>3</v>
      </c>
      <c r="H27" s="14">
        <f>IF(G27="","",IF(G27&gt;F27,1,IF(G27=F27,"",IF(G27&lt;F27,""))))</f>
      </c>
      <c r="I27" s="14">
        <f>IF(G27="","",IF(G27&gt;F27,"",IF(G27=F27,1,IF(G27&lt;F27,""))))</f>
      </c>
      <c r="J27" s="14">
        <f>IF(G27="","",IF(G27&gt;F27,"",IF(G27=F27,"",IF(G27&lt;F27,1))))</f>
        <v>1</v>
      </c>
      <c r="K27" s="14" t="str">
        <f>B22</f>
        <v> DONZERE ATT 3</v>
      </c>
      <c r="L27" s="15">
        <v>4</v>
      </c>
    </row>
    <row r="28" spans="1:12" ht="18.75">
      <c r="A28" s="13">
        <v>2</v>
      </c>
      <c r="B28" s="14" t="str">
        <f>K22</f>
        <v> TOURNON ERTT 4</v>
      </c>
      <c r="C28" s="14">
        <f>IF(F28="","",IF(F28&gt;G28,1,IF(F28=G28,"",IF(F28&lt;G28,""))))</f>
        <v>1</v>
      </c>
      <c r="D28" s="14">
        <f>IF(F28="","",IF(F28&gt;G28,"",IF(F28=G28,1,IF(F28&lt;G28,""))))</f>
      </c>
      <c r="E28" s="14">
        <f>IF(F28="","",IF(F28&gt;G28,"",IF(F28=G28,"",IF(F28&lt;G28,1))))</f>
      </c>
      <c r="F28" s="40">
        <v>11</v>
      </c>
      <c r="G28" s="40">
        <v>3</v>
      </c>
      <c r="H28" s="14">
        <f>IF(G28="","",IF(G28&gt;F28,1,IF(G28=F28,"",IF(G28&lt;F28,""))))</f>
      </c>
      <c r="I28" s="14">
        <f>IF(G28="","",IF(G28&gt;F28,"",IF(G28=F28,1,IF(G28&lt;F28,""))))</f>
      </c>
      <c r="J28" s="14">
        <f>IF(G28="","",IF(G28&gt;F28,"",IF(G28=F28,"",IF(G28&lt;F28,1))))</f>
        <v>1</v>
      </c>
      <c r="K28" s="14" t="str">
        <f>B23</f>
        <v> MJC CHATEAU9 1</v>
      </c>
      <c r="L28" s="15">
        <v>3</v>
      </c>
    </row>
    <row r="29" spans="1:12" ht="18.75">
      <c r="A29" s="13">
        <v>7</v>
      </c>
      <c r="B29" s="14" t="str">
        <f>K24</f>
        <v>MONTELIMAR TT 3</v>
      </c>
      <c r="C29" s="14">
        <f>IF(F29="","",IF(F29&gt;G29,1,IF(F29=G29,"",IF(F29&lt;G29,""))))</f>
      </c>
      <c r="D29" s="14">
        <f>IF(F29="","",IF(F29&gt;G29,"",IF(F29=G29,1,IF(F29&lt;G29,""))))</f>
      </c>
      <c r="E29" s="14">
        <f>IF(F29="","",IF(F29&gt;G29,"",IF(F29=G29,"",IF(F29&lt;G29,1))))</f>
        <v>1</v>
      </c>
      <c r="F29" s="40">
        <v>5</v>
      </c>
      <c r="G29" s="40">
        <v>9</v>
      </c>
      <c r="H29" s="14">
        <f>IF(G29="","",IF(G29&gt;F29,1,IF(G29=F29,"",IF(G29&lt;F29,""))))</f>
        <v>1</v>
      </c>
      <c r="I29" s="14">
        <f>IF(G29="","",IF(G29&gt;F29,"",IF(G29=F29,1,IF(G29&lt;F29,""))))</f>
      </c>
      <c r="J29" s="14">
        <f>IF(G29="","",IF(G29&gt;F29,"",IF(G29=F29,"",IF(G29&lt;F29,1))))</f>
      </c>
      <c r="K29" s="14" t="str">
        <f>B21</f>
        <v> VALENCE BTT 5</v>
      </c>
      <c r="L29" s="15">
        <v>5</v>
      </c>
    </row>
    <row r="30" spans="1:12" ht="19.5" thickBot="1">
      <c r="A30" s="24">
        <v>8</v>
      </c>
      <c r="B30" s="25" t="str">
        <f>K23</f>
        <v> AUBENAS-VALS TT 4</v>
      </c>
      <c r="C30" s="25">
        <f>IF(F30="","",IF(F30&gt;G30,1,IF(F30=G30,"",IF(F30&lt;G30,""))))</f>
      </c>
      <c r="D30" s="25">
        <f>IF(F30="","",IF(F30&gt;G30,"",IF(F30=G30,1,IF(F30&lt;G30,""))))</f>
      </c>
      <c r="E30" s="25">
        <f>IF(F30="","",IF(F30&gt;G30,"",IF(F30=G30,"",IF(F30&lt;G30,1))))</f>
        <v>1</v>
      </c>
      <c r="F30" s="41">
        <v>0</v>
      </c>
      <c r="G30" s="41">
        <v>14</v>
      </c>
      <c r="H30" s="25">
        <f>IF(G30="","",IF(G30&gt;F30,1,IF(G30=F30,"",IF(G30&lt;F30,""))))</f>
        <v>1</v>
      </c>
      <c r="I30" s="25">
        <f>IF(G30="","",IF(G30&gt;F30,"",IF(G30=F30,1,IF(G30&lt;F30,""))))</f>
      </c>
      <c r="J30" s="25">
        <f>IF(G30="","",IF(G30&gt;F30,"",IF(G30=F30,"",IF(G30&lt;F30,1))))</f>
      </c>
      <c r="K30" s="25" t="str">
        <f>B24</f>
        <v> ANNONAY TTBA 3</v>
      </c>
      <c r="L30" s="26">
        <v>6</v>
      </c>
    </row>
    <row r="31" spans="1:12" ht="19.5" thickBot="1">
      <c r="A31" s="34"/>
      <c r="K31" s="10"/>
      <c r="L31" s="34"/>
    </row>
    <row r="32" spans="1:12" ht="18.75">
      <c r="A32" s="94" t="s">
        <v>5</v>
      </c>
      <c r="B32" s="95"/>
      <c r="C32" s="12" t="s">
        <v>19</v>
      </c>
      <c r="D32" s="12" t="s">
        <v>20</v>
      </c>
      <c r="E32" s="12" t="s">
        <v>21</v>
      </c>
      <c r="F32" s="96" t="s">
        <v>41</v>
      </c>
      <c r="G32" s="97"/>
      <c r="H32" s="12" t="s">
        <v>19</v>
      </c>
      <c r="I32" s="12" t="s">
        <v>20</v>
      </c>
      <c r="J32" s="12" t="s">
        <v>21</v>
      </c>
      <c r="K32" s="105">
        <f>Poule!D47</f>
        <v>42707</v>
      </c>
      <c r="L32" s="106"/>
    </row>
    <row r="33" spans="1:12" ht="18.75">
      <c r="A33" s="13">
        <v>3</v>
      </c>
      <c r="B33" s="14" t="str">
        <f>K28</f>
        <v> MJC CHATEAU9 1</v>
      </c>
      <c r="C33" s="14">
        <f>IF(F33="","",IF(F33&gt;G33,1,IF(F33=G33,"",IF(F33&lt;G33,""))))</f>
      </c>
      <c r="D33" s="14">
        <f>IF(F33="","",IF(F33&gt;G33,"",IF(F33=G33,1,IF(F33&lt;G33,""))))</f>
      </c>
      <c r="E33" s="14">
        <f>IF(F33="","",IF(F33&gt;G33,"",IF(F33=G33,"",IF(F33&lt;G33,1))))</f>
      </c>
      <c r="F33" s="40"/>
      <c r="G33" s="40">
        <f>IF(F33="","",(20-F33))</f>
      </c>
      <c r="H33" s="14">
        <f>IF(G33="","",IF(G33&gt;F33,1,IF(G33=F33,"",IF(G33&lt;F33,""))))</f>
      </c>
      <c r="I33" s="14">
        <f>IF(G33="","",IF(G33&gt;F33,"",IF(G33=F33,1,IF(G33&lt;F33,""))))</f>
      </c>
      <c r="J33" s="14">
        <f>IF(G33="","",IF(G33&gt;F33,"",IF(G33=F33,"",IF(G33&lt;F33,1))))</f>
      </c>
      <c r="K33" s="14" t="str">
        <f>B27</f>
        <v> MONTELIER 2</v>
      </c>
      <c r="L33" s="15">
        <v>1</v>
      </c>
    </row>
    <row r="34" spans="1:12" ht="18.75">
      <c r="A34" s="13">
        <v>5</v>
      </c>
      <c r="B34" s="14" t="str">
        <f>K29</f>
        <v> VALENCE BTT 5</v>
      </c>
      <c r="C34" s="14">
        <f>IF(F34="","",IF(F34&gt;G34,1,IF(F34=G34,"",IF(F34&lt;G34,""))))</f>
      </c>
      <c r="D34" s="14">
        <f>IF(F34="","",IF(F34&gt;G34,"",IF(F34=G34,1,IF(F34&lt;G34,""))))</f>
      </c>
      <c r="E34" s="14">
        <f>IF(F34="","",IF(F34&gt;G34,"",IF(F34=G34,"",IF(F34&lt;G34,1))))</f>
      </c>
      <c r="F34" s="40"/>
      <c r="G34" s="40">
        <f>IF(F34="","",(20-F34))</f>
      </c>
      <c r="H34" s="14">
        <f>IF(G34="","",IF(G34&gt;F34,1,IF(G34=F34,"",IF(G34&lt;F34,""))))</f>
      </c>
      <c r="I34" s="14">
        <f>IF(G34="","",IF(G34&gt;F34,"",IF(G34=F34,1,IF(G34&lt;F34,""))))</f>
      </c>
      <c r="J34" s="14">
        <f>IF(G34="","",IF(G34&gt;F34,"",IF(G34=F34,"",IF(G34&lt;F34,1))))</f>
      </c>
      <c r="K34" s="14" t="str">
        <f>K30</f>
        <v> ANNONAY TTBA 3</v>
      </c>
      <c r="L34" s="15">
        <v>6</v>
      </c>
    </row>
    <row r="35" spans="1:12" ht="18.75">
      <c r="A35" s="13">
        <v>4</v>
      </c>
      <c r="B35" s="14" t="str">
        <f>K27</f>
        <v> DONZERE ATT 3</v>
      </c>
      <c r="C35" s="14">
        <f>IF(F35="","",IF(F35&gt;G35,1,IF(F35=G35,"",IF(F35&lt;G35,""))))</f>
      </c>
      <c r="D35" s="14">
        <f>IF(F35="","",IF(F35&gt;G35,"",IF(F35=G35,1,IF(F35&lt;G35,""))))</f>
      </c>
      <c r="E35" s="14">
        <f>IF(F35="","",IF(F35&gt;G35,"",IF(F35=G35,"",IF(F35&lt;G35,1))))</f>
      </c>
      <c r="F35" s="40"/>
      <c r="G35" s="40">
        <f>IF(F35="","",(20-F35))</f>
      </c>
      <c r="H35" s="14">
        <f>IF(G35="","",IF(G35&gt;F35,1,IF(G35=F35,"",IF(G35&lt;F35,""))))</f>
      </c>
      <c r="I35" s="14">
        <f>IF(G35="","",IF(G35&gt;F35,"",IF(G35=F35,1,IF(G35&lt;F35,""))))</f>
      </c>
      <c r="J35" s="14">
        <f>IF(G35="","",IF(G35&gt;F35,"",IF(G35=F35,"",IF(G35&lt;F35,1))))</f>
      </c>
      <c r="K35" s="14" t="str">
        <f>B29</f>
        <v>MONTELIMAR TT 3</v>
      </c>
      <c r="L35" s="15">
        <v>7</v>
      </c>
    </row>
    <row r="36" spans="1:12" ht="19.5" thickBot="1">
      <c r="A36" s="24">
        <v>2</v>
      </c>
      <c r="B36" s="25" t="str">
        <f>B28</f>
        <v> TOURNON ERTT 4</v>
      </c>
      <c r="C36" s="25">
        <f>IF(F36="","",IF(F36&gt;G36,1,IF(F36=G36,"",IF(F36&lt;G36,""))))</f>
      </c>
      <c r="D36" s="25">
        <f>IF(F36="","",IF(F36&gt;G36,"",IF(F36=G36,1,IF(F36&lt;G36,""))))</f>
      </c>
      <c r="E36" s="25">
        <f>IF(F36="","",IF(F36&gt;G36,"",IF(F36=G36,"",IF(F36&lt;G36,1))))</f>
      </c>
      <c r="F36" s="41"/>
      <c r="G36" s="41">
        <f>IF(F36="","",(20-F36))</f>
      </c>
      <c r="H36" s="25">
        <f>IF(G36="","",IF(G36&gt;F36,1,IF(G36=F36,"",IF(G36&lt;F36,""))))</f>
      </c>
      <c r="I36" s="25">
        <f>IF(G36="","",IF(G36&gt;F36,"",IF(G36=F36,1,IF(G36&lt;F36,""))))</f>
      </c>
      <c r="J36" s="25">
        <f>IF(G36="","",IF(G36&gt;F36,"",IF(G36=F36,"",IF(G36&lt;F36,1))))</f>
      </c>
      <c r="K36" s="25" t="str">
        <f>B30</f>
        <v> AUBENAS-VALS TT 4</v>
      </c>
      <c r="L36" s="26">
        <v>8</v>
      </c>
    </row>
    <row r="37" spans="1:12" ht="19.5" thickBot="1">
      <c r="A37" s="34"/>
      <c r="K37" s="10"/>
      <c r="L37" s="34"/>
    </row>
    <row r="38" spans="1:12" ht="18.75">
      <c r="A38" s="94" t="s">
        <v>6</v>
      </c>
      <c r="B38" s="95"/>
      <c r="C38" s="12" t="s">
        <v>19</v>
      </c>
      <c r="D38" s="12" t="s">
        <v>20</v>
      </c>
      <c r="E38" s="12" t="s">
        <v>21</v>
      </c>
      <c r="F38" s="96" t="s">
        <v>41</v>
      </c>
      <c r="G38" s="97"/>
      <c r="H38" s="12" t="s">
        <v>19</v>
      </c>
      <c r="I38" s="12" t="s">
        <v>20</v>
      </c>
      <c r="J38" s="12" t="s">
        <v>21</v>
      </c>
      <c r="K38" s="105">
        <f>Poule!D48</f>
        <v>42714</v>
      </c>
      <c r="L38" s="106"/>
    </row>
    <row r="39" spans="1:12" ht="18.75">
      <c r="A39" s="13">
        <v>1</v>
      </c>
      <c r="B39" s="14" t="str">
        <f>K33</f>
        <v> MONTELIER 2</v>
      </c>
      <c r="C39" s="14">
        <f>IF(F39="","",IF(F39&gt;G39,1,IF(F39=G39,"",IF(F39&lt;G39,""))))</f>
      </c>
      <c r="D39" s="14">
        <f>IF(F39="","",IF(F39&gt;G39,"",IF(F39=G39,1,IF(F39&lt;G39,""))))</f>
      </c>
      <c r="E39" s="14">
        <f>IF(F39="","",IF(F39&gt;G39,"",IF(F39=G39,"",IF(F39&lt;G39,1))))</f>
      </c>
      <c r="F39" s="40"/>
      <c r="G39" s="40">
        <f>IF(F39="","",(20-F39))</f>
      </c>
      <c r="H39" s="14">
        <f>IF(G39="","",IF(G39&gt;F39,1,IF(G39=F39,"",IF(G39&lt;F39,""))))</f>
      </c>
      <c r="I39" s="14">
        <f>IF(G39="","",IF(G39&gt;F39,"",IF(G39=F39,1,IF(G39&lt;F39,""))))</f>
      </c>
      <c r="J39" s="14">
        <f>IF(G39="","",IF(G39&gt;F39,"",IF(G39=F39,"",IF(G39&lt;F39,1))))</f>
      </c>
      <c r="K39" s="14" t="str">
        <f>B36</f>
        <v> TOURNON ERTT 4</v>
      </c>
      <c r="L39" s="15">
        <v>2</v>
      </c>
    </row>
    <row r="40" spans="1:12" ht="18.75">
      <c r="A40" s="13">
        <v>6</v>
      </c>
      <c r="B40" s="14" t="str">
        <f>K34</f>
        <v> ANNONAY TTBA 3</v>
      </c>
      <c r="C40" s="14">
        <f>IF(F40="","",IF(F40&gt;G40,1,IF(F40=G40,"",IF(F40&lt;G40,""))))</f>
      </c>
      <c r="D40" s="14">
        <f>IF(F40="","",IF(F40&gt;G40,"",IF(F40=G40,1,IF(F40&lt;G40,""))))</f>
      </c>
      <c r="E40" s="14">
        <f>IF(F40="","",IF(F40&gt;G40,"",IF(F40=G40,"",IF(F40&lt;G40,1))))</f>
      </c>
      <c r="F40" s="40"/>
      <c r="G40" s="40">
        <f>IF(F40="","",(20-F40))</f>
      </c>
      <c r="H40" s="14">
        <f>IF(G40="","",IF(G40&gt;F40,1,IF(G40=F40,"",IF(G40&lt;F40,""))))</f>
      </c>
      <c r="I40" s="14">
        <f>IF(G40="","",IF(G40&gt;F40,"",IF(G40=F40,1,IF(G40&lt;F40,""))))</f>
      </c>
      <c r="J40" s="14">
        <f>IF(G40="","",IF(G40&gt;F40,"",IF(G40=F40,"",IF(G40&lt;F40,1))))</f>
      </c>
      <c r="K40" s="14" t="str">
        <f>B35</f>
        <v> DONZERE ATT 3</v>
      </c>
      <c r="L40" s="15">
        <v>4</v>
      </c>
    </row>
    <row r="41" spans="1:12" ht="18.75">
      <c r="A41" s="13">
        <v>7</v>
      </c>
      <c r="B41" s="14" t="str">
        <f>K35</f>
        <v>MONTELIMAR TT 3</v>
      </c>
      <c r="C41" s="14">
        <f>IF(F41="","",IF(F41&gt;G41,1,IF(F41=G41,"",IF(F41&lt;G41,""))))</f>
      </c>
      <c r="D41" s="14">
        <f>IF(F41="","",IF(F41&gt;G41,"",IF(F41=G41,1,IF(F41&lt;G41,""))))</f>
      </c>
      <c r="E41" s="14">
        <f>IF(F41="","",IF(F41&gt;G41,"",IF(F41=G41,"",IF(F41&lt;G41,1))))</f>
      </c>
      <c r="F41" s="40"/>
      <c r="G41" s="40">
        <f>IF(F41="","",(20-F41))</f>
      </c>
      <c r="H41" s="14">
        <f>IF(G41="","",IF(G41&gt;F41,1,IF(G41=F41,"",IF(G41&lt;F41,""))))</f>
      </c>
      <c r="I41" s="14">
        <f>IF(G41="","",IF(G41&gt;F41,"",IF(G41=F41,1,IF(G41&lt;F41,""))))</f>
      </c>
      <c r="J41" s="14">
        <f>IF(G41="","",IF(G41&gt;F41,"",IF(G41=F41,"",IF(G41&lt;F41,1))))</f>
      </c>
      <c r="K41" s="14" t="str">
        <f>B33</f>
        <v> MJC CHATEAU9 1</v>
      </c>
      <c r="L41" s="15">
        <v>3</v>
      </c>
    </row>
    <row r="42" spans="1:12" ht="19.5" thickBot="1">
      <c r="A42" s="24">
        <v>8</v>
      </c>
      <c r="B42" s="25" t="str">
        <f>K36</f>
        <v> AUBENAS-VALS TT 4</v>
      </c>
      <c r="C42" s="25">
        <f>IF(F42="","",IF(F42&gt;G42,1,IF(F42=G42,"",IF(F42&lt;G42,""))))</f>
      </c>
      <c r="D42" s="25">
        <f>IF(F42="","",IF(F42&gt;G42,"",IF(F42=G42,1,IF(F42&lt;G42,""))))</f>
      </c>
      <c r="E42" s="25">
        <f>IF(F42="","",IF(F42&gt;G42,"",IF(F42=G42,"",IF(F42&lt;G42,1))))</f>
      </c>
      <c r="F42" s="41"/>
      <c r="G42" s="41">
        <f>IF(F42="","",(20-F42))</f>
      </c>
      <c r="H42" s="25">
        <f>IF(G42="","",IF(G42&gt;F42,1,IF(G42=F42,"",IF(G42&lt;F42,""))))</f>
      </c>
      <c r="I42" s="25">
        <f>IF(G42="","",IF(G42&gt;F42,"",IF(G42=F42,1,IF(G42&lt;F42,""))))</f>
      </c>
      <c r="J42" s="25">
        <f>IF(G42="","",IF(G42&gt;F42,"",IF(G42=F42,"",IF(G42&lt;F42,1))))</f>
      </c>
      <c r="K42" s="25" t="str">
        <f>B34</f>
        <v> VALENCE BTT 5</v>
      </c>
      <c r="L42" s="26">
        <v>5</v>
      </c>
    </row>
  </sheetData>
  <sheetProtection/>
  <mergeCells count="28">
    <mergeCell ref="A20:B20"/>
    <mergeCell ref="F20:G20"/>
    <mergeCell ref="K20:L20"/>
    <mergeCell ref="A38:B38"/>
    <mergeCell ref="F38:G38"/>
    <mergeCell ref="K38:L38"/>
    <mergeCell ref="A26:B26"/>
    <mergeCell ref="F26:G26"/>
    <mergeCell ref="K26:L26"/>
    <mergeCell ref="A32:B32"/>
    <mergeCell ref="O3:O4"/>
    <mergeCell ref="P3:P4"/>
    <mergeCell ref="A8:B8"/>
    <mergeCell ref="F8:G8"/>
    <mergeCell ref="K8:L8"/>
    <mergeCell ref="A14:B14"/>
    <mergeCell ref="F14:G14"/>
    <mergeCell ref="K14:L14"/>
    <mergeCell ref="Q3:U3"/>
    <mergeCell ref="V3:X3"/>
    <mergeCell ref="F32:G32"/>
    <mergeCell ref="K32:L32"/>
    <mergeCell ref="O26:AA26"/>
    <mergeCell ref="A1:L1"/>
    <mergeCell ref="A2:B2"/>
    <mergeCell ref="F2:G2"/>
    <mergeCell ref="K2:L2"/>
    <mergeCell ref="N3:N4"/>
  </mergeCells>
  <conditionalFormatting sqref="C2:E65536">
    <cfRule type="cellIs" priority="6" dxfId="5" operator="equal" stopIfTrue="1">
      <formula>"PORT * "</formula>
    </cfRule>
  </conditionalFormatting>
  <conditionalFormatting sqref="F2 F7:F8 F13:F14 F19:F65536">
    <cfRule type="cellIs" priority="5" dxfId="4" operator="greaterThan" stopIfTrue="1">
      <formula>20</formula>
    </cfRule>
  </conditionalFormatting>
  <conditionalFormatting sqref="B9:B13 B15:B19 B21:B25 B27:B31 B33:B37 B39:B65536 B3:B7">
    <cfRule type="cellIs" priority="4" dxfId="0" operator="equal" stopIfTrue="1">
      <formula>"PORT ST PERE 1"</formula>
    </cfRule>
  </conditionalFormatting>
  <conditionalFormatting sqref="K2:K65536 O1:O65536">
    <cfRule type="cellIs" priority="3" dxfId="0" operator="equal" stopIfTrue="1">
      <formula>"PORT ST PERE 1"</formula>
    </cfRule>
  </conditionalFormatting>
  <conditionalFormatting sqref="O3:O12">
    <cfRule type="cellIs" priority="2" dxfId="0" operator="equal" stopIfTrue="1">
      <formula>"PORT ST PERE 1"</formula>
    </cfRule>
  </conditionalFormatting>
  <conditionalFormatting sqref="O26">
    <cfRule type="cellIs" priority="1" dxfId="0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300" verticalDpi="300" orientation="landscape" paperSize="9" scale="62" r:id="rId1"/>
  <rowBreaks count="1" manualBreakCount="1">
    <brk id="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AA42"/>
  <sheetViews>
    <sheetView showGridLines="0" zoomScale="75" zoomScaleNormal="75" zoomScalePageLayoutView="0" workbookViewId="0" topLeftCell="A4">
      <selection activeCell="W14" sqref="W14"/>
    </sheetView>
  </sheetViews>
  <sheetFormatPr defaultColWidth="11.421875" defaultRowHeight="12.75"/>
  <cols>
    <col min="1" max="1" width="2.7109375" style="10" bestFit="1" customWidth="1"/>
    <col min="2" max="2" width="32.421875" style="10" bestFit="1" customWidth="1"/>
    <col min="3" max="3" width="3.421875" style="10" bestFit="1" customWidth="1"/>
    <col min="4" max="4" width="3.28125" style="10" bestFit="1" customWidth="1"/>
    <col min="5" max="5" width="3.00390625" style="10" bestFit="1" customWidth="1"/>
    <col min="6" max="7" width="4.7109375" style="10" customWidth="1"/>
    <col min="8" max="8" width="3.421875" style="10" bestFit="1" customWidth="1"/>
    <col min="9" max="9" width="3.28125" style="10" bestFit="1" customWidth="1"/>
    <col min="10" max="10" width="3.00390625" style="10" bestFit="1" customWidth="1"/>
    <col min="11" max="11" width="32.421875" style="28" bestFit="1" customWidth="1"/>
    <col min="12" max="12" width="2.7109375" style="10" bestFit="1" customWidth="1"/>
    <col min="13" max="13" width="4.7109375" style="10" customWidth="1"/>
    <col min="14" max="14" width="7.28125" style="10" bestFit="1" customWidth="1"/>
    <col min="15" max="15" width="32.421875" style="10" bestFit="1" customWidth="1"/>
    <col min="16" max="16" width="8.57421875" style="11" bestFit="1" customWidth="1"/>
    <col min="17" max="17" width="8.00390625" style="10" bestFit="1" customWidth="1"/>
    <col min="18" max="18" width="10.140625" style="10" bestFit="1" customWidth="1"/>
    <col min="19" max="19" width="6.57421875" style="10" bestFit="1" customWidth="1"/>
    <col min="20" max="20" width="9.421875" style="10" bestFit="1" customWidth="1"/>
    <col min="21" max="21" width="6.421875" style="10" bestFit="1" customWidth="1"/>
    <col min="22" max="22" width="7.00390625" style="10" bestFit="1" customWidth="1"/>
    <col min="23" max="23" width="9.421875" style="10" bestFit="1" customWidth="1"/>
    <col min="24" max="24" width="10.421875" style="10" bestFit="1" customWidth="1"/>
    <col min="25" max="16384" width="11.421875" style="10" customWidth="1"/>
  </cols>
  <sheetData>
    <row r="1" spans="1:12" ht="30" customHeight="1" thickBot="1">
      <c r="A1" s="104" t="s">
        <v>47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8" customHeight="1" thickBot="1">
      <c r="A2" s="94" t="s">
        <v>0</v>
      </c>
      <c r="B2" s="95"/>
      <c r="C2" s="12" t="s">
        <v>19</v>
      </c>
      <c r="D2" s="12" t="s">
        <v>20</v>
      </c>
      <c r="E2" s="12" t="s">
        <v>21</v>
      </c>
      <c r="F2" s="96" t="s">
        <v>41</v>
      </c>
      <c r="G2" s="97"/>
      <c r="H2" s="12" t="s">
        <v>19</v>
      </c>
      <c r="I2" s="12" t="s">
        <v>20</v>
      </c>
      <c r="J2" s="12" t="s">
        <v>21</v>
      </c>
      <c r="K2" s="105">
        <f>Poule!D42</f>
        <v>42630</v>
      </c>
      <c r="L2" s="106"/>
    </row>
    <row r="3" spans="1:24" ht="18" customHeight="1">
      <c r="A3" s="13">
        <v>1</v>
      </c>
      <c r="B3" s="14" t="str">
        <f>Poule!B33</f>
        <v> FJEP-T.T CRUAS 2</v>
      </c>
      <c r="C3" s="14">
        <v>1</v>
      </c>
      <c r="D3" s="14"/>
      <c r="E3" s="14"/>
      <c r="F3" s="8">
        <v>12</v>
      </c>
      <c r="G3" s="8">
        <v>2</v>
      </c>
      <c r="H3" s="14"/>
      <c r="I3" s="14"/>
      <c r="J3" s="14">
        <v>1</v>
      </c>
      <c r="K3" s="14" t="str">
        <f>Poule!B40</f>
        <v> MONTELIMAR TT 6</v>
      </c>
      <c r="L3" s="15">
        <v>8</v>
      </c>
      <c r="N3" s="100" t="s">
        <v>8</v>
      </c>
      <c r="O3" s="102" t="s">
        <v>9</v>
      </c>
      <c r="P3" s="102" t="s">
        <v>10</v>
      </c>
      <c r="Q3" s="98" t="s">
        <v>7</v>
      </c>
      <c r="R3" s="98"/>
      <c r="S3" s="98"/>
      <c r="T3" s="98"/>
      <c r="U3" s="98"/>
      <c r="V3" s="98" t="s">
        <v>10</v>
      </c>
      <c r="W3" s="98"/>
      <c r="X3" s="99"/>
    </row>
    <row r="4" spans="1:24" ht="18.75">
      <c r="A4" s="13">
        <v>2</v>
      </c>
      <c r="B4" s="14" t="str">
        <f>Poule!B34</f>
        <v> TT POUZINOIS 7</v>
      </c>
      <c r="C4" s="14"/>
      <c r="D4" s="14"/>
      <c r="E4" s="14">
        <v>1</v>
      </c>
      <c r="F4" s="8">
        <v>1</v>
      </c>
      <c r="G4" s="8">
        <v>13</v>
      </c>
      <c r="H4" s="14">
        <v>1</v>
      </c>
      <c r="I4" s="14"/>
      <c r="J4" s="14"/>
      <c r="K4" s="14" t="str">
        <f>Poule!B39</f>
        <v> T.T.TRICASTIN 7 à 14h</v>
      </c>
      <c r="L4" s="15">
        <v>7</v>
      </c>
      <c r="N4" s="101"/>
      <c r="O4" s="103"/>
      <c r="P4" s="103"/>
      <c r="Q4" s="16" t="s">
        <v>11</v>
      </c>
      <c r="R4" s="16" t="s">
        <v>12</v>
      </c>
      <c r="S4" s="17" t="s">
        <v>13</v>
      </c>
      <c r="T4" s="17" t="s">
        <v>14</v>
      </c>
      <c r="U4" s="17" t="s">
        <v>18</v>
      </c>
      <c r="V4" s="16" t="s">
        <v>15</v>
      </c>
      <c r="W4" s="16" t="s">
        <v>16</v>
      </c>
      <c r="X4" s="18" t="s">
        <v>17</v>
      </c>
    </row>
    <row r="5" spans="1:24" ht="18.75">
      <c r="A5" s="13">
        <v>3</v>
      </c>
      <c r="B5" s="14" t="str">
        <f>Poule!B35</f>
        <v> AUBENAS-VALS TT 5</v>
      </c>
      <c r="C5" s="14">
        <v>1</v>
      </c>
      <c r="D5" s="14"/>
      <c r="E5" s="14"/>
      <c r="F5" s="8">
        <v>14</v>
      </c>
      <c r="G5" s="8">
        <v>0</v>
      </c>
      <c r="H5" s="14"/>
      <c r="I5" s="14"/>
      <c r="J5" s="14" t="s">
        <v>21</v>
      </c>
      <c r="K5" s="14" t="str">
        <f>Poule!B38</f>
        <v> ARC SALAVAS 1</v>
      </c>
      <c r="L5" s="15">
        <v>6</v>
      </c>
      <c r="N5" s="19">
        <v>1</v>
      </c>
      <c r="O5" s="20" t="str">
        <f>Poule!B37</f>
        <v> TTC BUIS BARON. 2</v>
      </c>
      <c r="P5" s="21">
        <f>(R5*3)+(S5*2)+(T5*1)-U5</f>
        <v>15</v>
      </c>
      <c r="Q5" s="22">
        <f>SUM(R5:U5)</f>
        <v>5</v>
      </c>
      <c r="R5" s="22">
        <f>SUMIF(Club_B,O5,Gagne_C)+SUMIF(Club_K,O5,Gagne_H)</f>
        <v>5</v>
      </c>
      <c r="S5" s="22">
        <f>SUMIF(Club_B,O5,Nul_D)+SUMIF(Club_K,O5,Nul_I)</f>
        <v>0</v>
      </c>
      <c r="T5" s="22">
        <f>SUMIF(Club_B,O5,Perdu_E)+SUMIF(Club_K,O5,Perdu_J)</f>
        <v>0</v>
      </c>
      <c r="U5" s="22">
        <v>0</v>
      </c>
      <c r="V5" s="22">
        <f>SUMIF(Club_B,O5,Score_F)+SUMIF(Club_K,O5,Score_G)</f>
        <v>61</v>
      </c>
      <c r="W5" s="22">
        <f>SUMIF(Club_B,O5,Score_G)+SUMIF(Club_K,O5,Score_F)</f>
        <v>9</v>
      </c>
      <c r="X5" s="23">
        <f>V5/W5</f>
        <v>6.777777777777778</v>
      </c>
    </row>
    <row r="6" spans="1:24" ht="19.5" thickBot="1">
      <c r="A6" s="24">
        <v>4</v>
      </c>
      <c r="B6" s="25" t="str">
        <f>Poule!B36</f>
        <v> DONZERE ATT 4</v>
      </c>
      <c r="C6" s="25"/>
      <c r="D6" s="25"/>
      <c r="E6" s="25">
        <v>1</v>
      </c>
      <c r="F6" s="9">
        <v>3</v>
      </c>
      <c r="G6" s="9">
        <v>11</v>
      </c>
      <c r="H6" s="25">
        <v>1</v>
      </c>
      <c r="I6" s="25"/>
      <c r="J6" s="25"/>
      <c r="K6" s="25" t="str">
        <f>Poule!B37</f>
        <v> TTC BUIS BARON. 2</v>
      </c>
      <c r="L6" s="26">
        <v>5</v>
      </c>
      <c r="N6" s="19">
        <v>2</v>
      </c>
      <c r="O6" s="20" t="s">
        <v>147</v>
      </c>
      <c r="P6" s="21">
        <v>13</v>
      </c>
      <c r="Q6" s="22">
        <v>5</v>
      </c>
      <c r="R6" s="22">
        <v>4</v>
      </c>
      <c r="S6" s="22">
        <f>SUMIF(Club_B,O6,Nul_D)+SUMIF(Club_K,O6,Nul_I)</f>
        <v>0</v>
      </c>
      <c r="T6" s="22">
        <v>1</v>
      </c>
      <c r="U6" s="22">
        <v>0</v>
      </c>
      <c r="V6" s="22">
        <v>54</v>
      </c>
      <c r="W6" s="22">
        <v>16</v>
      </c>
      <c r="X6" s="23">
        <f>V6/W6</f>
        <v>3.375</v>
      </c>
    </row>
    <row r="7" spans="1:24" ht="19.5" thickBot="1">
      <c r="A7" s="75"/>
      <c r="B7" s="68" t="s">
        <v>161</v>
      </c>
      <c r="C7" s="68"/>
      <c r="D7" s="68"/>
      <c r="E7" s="68"/>
      <c r="F7" s="68"/>
      <c r="G7" s="68"/>
      <c r="H7" s="68"/>
      <c r="I7" s="68"/>
      <c r="L7" s="27"/>
      <c r="N7" s="19">
        <v>3</v>
      </c>
      <c r="O7" s="20" t="str">
        <f>Poule!B33</f>
        <v> FJEP-T.T CRUAS 2</v>
      </c>
      <c r="P7" s="21">
        <f>(R7*3)+(S7*2)+(T7*1)-U7</f>
        <v>11</v>
      </c>
      <c r="Q7" s="22">
        <f>SUM(R7:U7)</f>
        <v>5</v>
      </c>
      <c r="R7" s="22">
        <f>SUMIF(Club_B,O7,Gagne_C)+SUMIF(Club_K,O7,Gagne_H)</f>
        <v>3</v>
      </c>
      <c r="S7" s="22">
        <f>SUMIF(Club_B,O7,Nul_D)+SUMIF(Club_K,O7,Nul_I)</f>
        <v>0</v>
      </c>
      <c r="T7" s="22">
        <f>SUMIF(Club_B,O7,Perdu_E)+SUMIF(Club_K,O7,Perdu_J)</f>
        <v>2</v>
      </c>
      <c r="U7" s="22">
        <v>0</v>
      </c>
      <c r="V7" s="22">
        <f>SUMIF(Club_B,O7,Score_F)+SUMIF(Club_K,O7,Score_G)</f>
        <v>30</v>
      </c>
      <c r="W7" s="22">
        <f>SUMIF(Club_B,O7,Score_G)+SUMIF(Club_K,O7,Score_F)</f>
        <v>40</v>
      </c>
      <c r="X7" s="23">
        <f>V7/W7</f>
        <v>0.75</v>
      </c>
    </row>
    <row r="8" spans="1:24" ht="18.75">
      <c r="A8" s="94" t="s">
        <v>1</v>
      </c>
      <c r="B8" s="95"/>
      <c r="C8" s="12" t="s">
        <v>19</v>
      </c>
      <c r="D8" s="12" t="s">
        <v>20</v>
      </c>
      <c r="E8" s="12" t="s">
        <v>21</v>
      </c>
      <c r="F8" s="96" t="s">
        <v>41</v>
      </c>
      <c r="G8" s="97"/>
      <c r="H8" s="12" t="s">
        <v>19</v>
      </c>
      <c r="I8" s="12" t="s">
        <v>20</v>
      </c>
      <c r="J8" s="12" t="s">
        <v>21</v>
      </c>
      <c r="K8" s="105">
        <f>Poule!D43</f>
        <v>42644</v>
      </c>
      <c r="L8" s="106"/>
      <c r="N8" s="19">
        <v>4</v>
      </c>
      <c r="O8" s="20" t="str">
        <f>Poule!B34</f>
        <v> TT POUZINOIS 7</v>
      </c>
      <c r="P8" s="21">
        <f>(R8*3)+(S8*2)+(T8*1)-U8</f>
        <v>9</v>
      </c>
      <c r="Q8" s="22">
        <f>SUM(R8:U8)</f>
        <v>5</v>
      </c>
      <c r="R8" s="22">
        <f>SUMIF(Club_B,O8,Gagne_C)+SUMIF(Club_K,O8,Gagne_H)</f>
        <v>2</v>
      </c>
      <c r="S8" s="22">
        <f>SUMIF(Club_B,O8,Nul_D)+SUMIF(Club_K,O8,Nul_I)</f>
        <v>0</v>
      </c>
      <c r="T8" s="22">
        <f>SUMIF(Club_B,O8,Perdu_E)+SUMIF(Club_K,O8,Perdu_J)</f>
        <v>3</v>
      </c>
      <c r="U8" s="22">
        <v>0</v>
      </c>
      <c r="V8" s="22">
        <f>SUMIF(Club_B,O8,Score_F)+SUMIF(Club_K,O8,Score_G)</f>
        <v>24</v>
      </c>
      <c r="W8" s="22">
        <f>SUMIF(Club_B,O8,Score_G)+SUMIF(Club_K,O8,Score_F)</f>
        <v>46</v>
      </c>
      <c r="X8" s="23">
        <f>V8/W8</f>
        <v>0.5217391304347826</v>
      </c>
    </row>
    <row r="9" spans="1:24" ht="18.75">
      <c r="A9" s="13">
        <v>7</v>
      </c>
      <c r="B9" s="14" t="str">
        <f>K4</f>
        <v> T.T.TRICASTIN 7 à 14h</v>
      </c>
      <c r="C9" s="14">
        <v>1</v>
      </c>
      <c r="D9" s="14"/>
      <c r="E9" s="14"/>
      <c r="F9" s="8">
        <v>14</v>
      </c>
      <c r="G9" s="8">
        <v>0</v>
      </c>
      <c r="H9" s="14"/>
      <c r="I9" s="14"/>
      <c r="J9" s="14">
        <v>1</v>
      </c>
      <c r="K9" s="14" t="str">
        <f>B3</f>
        <v> FJEP-T.T CRUAS 2</v>
      </c>
      <c r="L9" s="15">
        <v>1</v>
      </c>
      <c r="N9" s="19">
        <v>4</v>
      </c>
      <c r="O9" s="20" t="str">
        <f>Poule!B35</f>
        <v> AUBENAS-VALS TT 5</v>
      </c>
      <c r="P9" s="21">
        <f>(R9*3)+(S9*2)+(T9*1)-U9</f>
        <v>9</v>
      </c>
      <c r="Q9" s="22">
        <f>SUM(R9:U9)</f>
        <v>5</v>
      </c>
      <c r="R9" s="22">
        <f>SUMIF(Club_B,O9,Gagne_C)+SUMIF(Club_K,O9,Gagne_H)</f>
        <v>2</v>
      </c>
      <c r="S9" s="22">
        <f>SUMIF(Club_B,O9,Nul_D)+SUMIF(Club_K,O9,Nul_I)</f>
        <v>0</v>
      </c>
      <c r="T9" s="22">
        <f>SUMIF(Club_B,O9,Perdu_E)+SUMIF(Club_K,O9,Perdu_J)</f>
        <v>3</v>
      </c>
      <c r="U9" s="22">
        <v>0</v>
      </c>
      <c r="V9" s="22">
        <f>SUMIF(Club_B,O9,Score_F)+SUMIF(Club_K,O9,Score_G)</f>
        <v>34</v>
      </c>
      <c r="W9" s="22">
        <f>SUMIF(Club_B,O9,Score_G)+SUMIF(Club_K,O9,Score_F)</f>
        <v>36</v>
      </c>
      <c r="X9" s="23">
        <f>V9/W9</f>
        <v>0.9444444444444444</v>
      </c>
    </row>
    <row r="10" spans="1:24" ht="18" customHeight="1">
      <c r="A10" s="13">
        <v>6</v>
      </c>
      <c r="B10" s="14" t="str">
        <f>K5</f>
        <v> ARC SALAVAS 1</v>
      </c>
      <c r="C10" s="14"/>
      <c r="D10" s="14"/>
      <c r="E10" s="14">
        <v>1</v>
      </c>
      <c r="F10" s="8">
        <v>6</v>
      </c>
      <c r="G10" s="8">
        <v>8</v>
      </c>
      <c r="H10" s="14">
        <v>1</v>
      </c>
      <c r="I10" s="14"/>
      <c r="J10" s="14"/>
      <c r="K10" s="14" t="str">
        <f>B4</f>
        <v> TT POUZINOIS 7</v>
      </c>
      <c r="L10" s="15">
        <v>2</v>
      </c>
      <c r="N10" s="19">
        <v>4</v>
      </c>
      <c r="O10" s="20" t="str">
        <f>Poule!B40</f>
        <v> MONTELIMAR TT 6</v>
      </c>
      <c r="P10" s="21">
        <f>(R10*3)+(S10*2)+(T10*1)-U10</f>
        <v>9</v>
      </c>
      <c r="Q10" s="22">
        <f>SUM(R10:U10)</f>
        <v>5</v>
      </c>
      <c r="R10" s="22">
        <f>SUMIF(Club_B,O10,Gagne_C)+SUMIF(Club_K,O10,Gagne_H)</f>
        <v>2</v>
      </c>
      <c r="S10" s="22">
        <f>SUMIF(Club_B,O10,Nul_D)+SUMIF(Club_K,O10,Nul_I)</f>
        <v>0</v>
      </c>
      <c r="T10" s="22">
        <f>SUMIF(Club_B,O10,Perdu_E)+SUMIF(Club_K,O10,Perdu_J)</f>
        <v>3</v>
      </c>
      <c r="U10" s="22">
        <v>0</v>
      </c>
      <c r="V10" s="22">
        <f>SUMIF(Club_B,O10,Score_F)+SUMIF(Club_K,O10,Score_G)</f>
        <v>24</v>
      </c>
      <c r="W10" s="22">
        <f>SUMIF(Club_B,O10,Score_G)+SUMIF(Club_K,O10,Score_F)</f>
        <v>46</v>
      </c>
      <c r="X10" s="23">
        <f>V10/W10</f>
        <v>0.5217391304347826</v>
      </c>
    </row>
    <row r="11" spans="1:24" ht="18.75">
      <c r="A11" s="13">
        <v>5</v>
      </c>
      <c r="B11" s="14" t="str">
        <f>K6</f>
        <v> TTC BUIS BARON. 2</v>
      </c>
      <c r="C11" s="14">
        <v>1</v>
      </c>
      <c r="D11" s="14"/>
      <c r="E11" s="14"/>
      <c r="F11" s="8">
        <v>14</v>
      </c>
      <c r="G11" s="8">
        <v>0</v>
      </c>
      <c r="H11" s="14"/>
      <c r="I11" s="14"/>
      <c r="J11" s="14">
        <v>1</v>
      </c>
      <c r="K11" s="14" t="str">
        <f>B5</f>
        <v> AUBENAS-VALS TT 5</v>
      </c>
      <c r="L11" s="15">
        <v>3</v>
      </c>
      <c r="N11" s="59">
        <v>7</v>
      </c>
      <c r="O11" s="60" t="str">
        <f>Poule!B36</f>
        <v> DONZERE ATT 4</v>
      </c>
      <c r="P11" s="61">
        <f>(R11*3)+(S11*2)+(T11*1)-U11</f>
        <v>7</v>
      </c>
      <c r="Q11" s="62">
        <f>SUM(R11:U11)</f>
        <v>5</v>
      </c>
      <c r="R11" s="62">
        <f>SUMIF(Club_B,O11,Gagne_C)+SUMIF(Club_K,O11,Gagne_H)</f>
        <v>1</v>
      </c>
      <c r="S11" s="62">
        <f>SUMIF(Club_B,O11,Nul_D)+SUMIF(Club_K,O11,Nul_I)</f>
        <v>0</v>
      </c>
      <c r="T11" s="62">
        <f>SUMIF(Club_B,O11,Perdu_E)+SUMIF(Club_K,O11,Perdu_J)</f>
        <v>4</v>
      </c>
      <c r="U11" s="62">
        <v>0</v>
      </c>
      <c r="V11" s="62">
        <f>SUMIF(Club_B,O11,Score_F)+SUMIF(Club_K,O11,Score_G)</f>
        <v>30</v>
      </c>
      <c r="W11" s="62">
        <f>SUMIF(Club_B,O11,Score_G)+SUMIF(Club_K,O11,Score_F)</f>
        <v>40</v>
      </c>
      <c r="X11" s="63">
        <f>V11/W11</f>
        <v>0.75</v>
      </c>
    </row>
    <row r="12" spans="1:24" ht="19.5" thickBot="1">
      <c r="A12" s="24">
        <v>8</v>
      </c>
      <c r="B12" s="25" t="str">
        <f>K3</f>
        <v> MONTELIMAR TT 6</v>
      </c>
      <c r="C12" s="25">
        <v>1</v>
      </c>
      <c r="D12" s="25"/>
      <c r="E12" s="25"/>
      <c r="F12" s="9">
        <v>8</v>
      </c>
      <c r="G12" s="9">
        <v>6</v>
      </c>
      <c r="H12" s="25"/>
      <c r="I12" s="25"/>
      <c r="J12" s="25">
        <v>1</v>
      </c>
      <c r="K12" s="25" t="str">
        <f>B6</f>
        <v> DONZERE ATT 4</v>
      </c>
      <c r="L12" s="26">
        <v>4</v>
      </c>
      <c r="N12" s="29">
        <v>7</v>
      </c>
      <c r="O12" s="30" t="str">
        <f>Poule!B38</f>
        <v> ARC SALAVAS 1</v>
      </c>
      <c r="P12" s="31">
        <v>7</v>
      </c>
      <c r="Q12" s="32">
        <v>5</v>
      </c>
      <c r="R12" s="32">
        <f>SUMIF(Club_B,O12,Gagne_C)+SUMIF(Club_K,O12,Gagne_H)</f>
        <v>1</v>
      </c>
      <c r="S12" s="32">
        <f>SUMIF(Club_B,O12,Nul_D)+SUMIF(Club_K,O12,Nul_I)</f>
        <v>0</v>
      </c>
      <c r="T12" s="32">
        <v>4</v>
      </c>
      <c r="U12" s="32">
        <v>0</v>
      </c>
      <c r="V12" s="32">
        <f>SUMIF(Club_B,O12,Score_F)+SUMIF(Club_K,O12,Score_G)</f>
        <v>23</v>
      </c>
      <c r="W12" s="32">
        <f>SUMIF(Club_B,O12,Score_G)+SUMIF(Club_K,O12,Score_F)</f>
        <v>47</v>
      </c>
      <c r="X12" s="33">
        <f>V12/W12</f>
        <v>0.48936170212765956</v>
      </c>
    </row>
    <row r="13" spans="1:24" ht="19.5" thickBot="1">
      <c r="A13" s="34"/>
      <c r="K13" s="10"/>
      <c r="L13" s="34"/>
      <c r="N13" s="35"/>
      <c r="O13" s="36"/>
      <c r="P13" s="37"/>
      <c r="Q13" s="38"/>
      <c r="R13" s="38"/>
      <c r="S13" s="38"/>
      <c r="T13" s="38"/>
      <c r="U13" s="38"/>
      <c r="V13" s="38"/>
      <c r="W13" s="38"/>
      <c r="X13" s="38"/>
    </row>
    <row r="14" spans="1:16" ht="18.75">
      <c r="A14" s="94" t="s">
        <v>2</v>
      </c>
      <c r="B14" s="95"/>
      <c r="C14" s="12" t="s">
        <v>19</v>
      </c>
      <c r="D14" s="12" t="s">
        <v>20</v>
      </c>
      <c r="E14" s="12" t="s">
        <v>21</v>
      </c>
      <c r="F14" s="96" t="s">
        <v>41</v>
      </c>
      <c r="G14" s="97"/>
      <c r="H14" s="12" t="s">
        <v>19</v>
      </c>
      <c r="I14" s="12" t="s">
        <v>20</v>
      </c>
      <c r="J14" s="12" t="s">
        <v>21</v>
      </c>
      <c r="K14" s="105">
        <f>Poule!D44</f>
        <v>42658</v>
      </c>
      <c r="L14" s="106"/>
      <c r="P14" s="37"/>
    </row>
    <row r="15" spans="1:16" ht="18.75">
      <c r="A15" s="13">
        <v>1</v>
      </c>
      <c r="B15" s="14" t="str">
        <f>B3</f>
        <v> FJEP-T.T CRUAS 2</v>
      </c>
      <c r="C15" s="14">
        <v>1</v>
      </c>
      <c r="D15" s="14"/>
      <c r="E15" s="14"/>
      <c r="F15" s="8">
        <v>8</v>
      </c>
      <c r="G15" s="8">
        <v>6</v>
      </c>
      <c r="H15" s="14"/>
      <c r="I15" s="14"/>
      <c r="J15" s="14">
        <v>1</v>
      </c>
      <c r="K15" s="14" t="str">
        <f>K5</f>
        <v> ARC SALAVAS 1</v>
      </c>
      <c r="L15" s="15">
        <v>6</v>
      </c>
      <c r="O15" s="10" t="s">
        <v>22</v>
      </c>
      <c r="P15" s="39">
        <v>3</v>
      </c>
    </row>
    <row r="16" spans="1:16" ht="18.75">
      <c r="A16" s="13">
        <v>2</v>
      </c>
      <c r="B16" s="14" t="str">
        <f>B4</f>
        <v> TT POUZINOIS 7</v>
      </c>
      <c r="C16" s="14"/>
      <c r="D16" s="14"/>
      <c r="E16" s="14">
        <v>1</v>
      </c>
      <c r="F16" s="8">
        <v>3</v>
      </c>
      <c r="G16" s="8">
        <v>11</v>
      </c>
      <c r="H16" s="14">
        <v>1</v>
      </c>
      <c r="I16" s="14"/>
      <c r="J16" s="14"/>
      <c r="K16" s="14" t="str">
        <f>K6</f>
        <v> TTC BUIS BARON. 2</v>
      </c>
      <c r="L16" s="15">
        <v>5</v>
      </c>
      <c r="O16" s="10" t="s">
        <v>23</v>
      </c>
      <c r="P16" s="39">
        <v>2</v>
      </c>
    </row>
    <row r="17" spans="1:16" ht="18.75">
      <c r="A17" s="13">
        <v>3</v>
      </c>
      <c r="B17" s="14" t="str">
        <f>B5</f>
        <v> AUBENAS-VALS TT 5</v>
      </c>
      <c r="C17" s="14"/>
      <c r="D17" s="14"/>
      <c r="E17" s="14">
        <v>1</v>
      </c>
      <c r="F17" s="8">
        <v>4</v>
      </c>
      <c r="G17" s="8">
        <v>10</v>
      </c>
      <c r="H17" s="14">
        <v>1</v>
      </c>
      <c r="I17" s="14"/>
      <c r="J17" s="14"/>
      <c r="K17" s="14" t="str">
        <f>B6</f>
        <v> DONZERE ATT 4</v>
      </c>
      <c r="L17" s="15">
        <v>4</v>
      </c>
      <c r="O17" s="10" t="s">
        <v>24</v>
      </c>
      <c r="P17" s="39">
        <v>1</v>
      </c>
    </row>
    <row r="18" spans="1:12" ht="19.5" thickBot="1">
      <c r="A18" s="24">
        <v>8</v>
      </c>
      <c r="B18" s="25" t="str">
        <f>K3</f>
        <v> MONTELIMAR TT 6</v>
      </c>
      <c r="C18" s="25"/>
      <c r="D18" s="25"/>
      <c r="E18" s="25">
        <v>1</v>
      </c>
      <c r="F18" s="9">
        <v>1</v>
      </c>
      <c r="G18" s="9">
        <v>13</v>
      </c>
      <c r="H18" s="25">
        <v>1</v>
      </c>
      <c r="I18" s="25"/>
      <c r="J18" s="25"/>
      <c r="K18" s="25" t="str">
        <f>K4</f>
        <v> T.T.TRICASTIN 7 à 14h</v>
      </c>
      <c r="L18" s="26">
        <v>7</v>
      </c>
    </row>
    <row r="19" spans="1:22" ht="19.5" thickBot="1">
      <c r="A19" s="34"/>
      <c r="K19" s="10"/>
      <c r="L19" s="34"/>
      <c r="O19" s="76" t="s">
        <v>162</v>
      </c>
      <c r="P19" s="77"/>
      <c r="Q19" s="78"/>
      <c r="R19" s="78"/>
      <c r="S19" s="78"/>
      <c r="T19" s="78"/>
      <c r="U19" s="78"/>
      <c r="V19" s="78"/>
    </row>
    <row r="20" spans="1:12" ht="18.75">
      <c r="A20" s="94" t="s">
        <v>3</v>
      </c>
      <c r="B20" s="95"/>
      <c r="C20" s="12" t="s">
        <v>19</v>
      </c>
      <c r="D20" s="12" t="s">
        <v>20</v>
      </c>
      <c r="E20" s="12" t="s">
        <v>21</v>
      </c>
      <c r="F20" s="96" t="s">
        <v>41</v>
      </c>
      <c r="G20" s="97"/>
      <c r="H20" s="12" t="s">
        <v>19</v>
      </c>
      <c r="I20" s="12" t="s">
        <v>20</v>
      </c>
      <c r="J20" s="12" t="s">
        <v>21</v>
      </c>
      <c r="K20" s="105">
        <f>Poule!D45</f>
        <v>42679</v>
      </c>
      <c r="L20" s="106"/>
    </row>
    <row r="21" spans="1:12" ht="18.75">
      <c r="A21" s="13">
        <v>5</v>
      </c>
      <c r="B21" s="14" t="str">
        <f>K6</f>
        <v> TTC BUIS BARON. 2</v>
      </c>
      <c r="C21" s="14">
        <v>1</v>
      </c>
      <c r="D21" s="14"/>
      <c r="E21" s="14"/>
      <c r="F21" s="40">
        <v>13</v>
      </c>
      <c r="G21" s="40">
        <v>1</v>
      </c>
      <c r="H21" s="14"/>
      <c r="I21" s="14"/>
      <c r="J21" s="14">
        <v>1</v>
      </c>
      <c r="K21" s="14" t="str">
        <f>B3</f>
        <v> FJEP-T.T CRUAS 2</v>
      </c>
      <c r="L21" s="15">
        <v>1</v>
      </c>
    </row>
    <row r="22" spans="1:12" ht="18.75">
      <c r="A22" s="13">
        <v>4</v>
      </c>
      <c r="B22" s="14" t="str">
        <f>B6</f>
        <v> DONZERE ATT 4</v>
      </c>
      <c r="C22" s="14"/>
      <c r="D22" s="14"/>
      <c r="E22" s="14">
        <v>1</v>
      </c>
      <c r="F22" s="40">
        <v>6</v>
      </c>
      <c r="G22" s="40">
        <v>8</v>
      </c>
      <c r="H22" s="14">
        <v>1</v>
      </c>
      <c r="I22" s="14"/>
      <c r="J22" s="14"/>
      <c r="K22" s="14" t="str">
        <f>B4</f>
        <v> TT POUZINOIS 7</v>
      </c>
      <c r="L22" s="15">
        <v>2</v>
      </c>
    </row>
    <row r="23" spans="1:27" ht="18.75">
      <c r="A23" s="13">
        <v>3</v>
      </c>
      <c r="B23" s="14" t="str">
        <f>B5</f>
        <v> AUBENAS-VALS TT 5</v>
      </c>
      <c r="C23" s="14"/>
      <c r="D23" s="14"/>
      <c r="E23" s="14">
        <v>1</v>
      </c>
      <c r="F23" s="40">
        <v>6</v>
      </c>
      <c r="G23" s="40">
        <v>8</v>
      </c>
      <c r="H23" s="14">
        <v>1</v>
      </c>
      <c r="I23" s="14"/>
      <c r="J23" s="14"/>
      <c r="K23" s="14" t="str">
        <f>K3</f>
        <v> MONTELIMAR TT 6</v>
      </c>
      <c r="L23" s="15">
        <v>8</v>
      </c>
      <c r="O23" s="93" t="s">
        <v>160</v>
      </c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</row>
    <row r="24" spans="1:12" ht="19.5" thickBot="1">
      <c r="A24" s="24">
        <v>6</v>
      </c>
      <c r="B24" s="25" t="str">
        <f>K5</f>
        <v> ARC SALAVAS 1</v>
      </c>
      <c r="C24" s="25"/>
      <c r="D24" s="25"/>
      <c r="E24" s="25">
        <v>1</v>
      </c>
      <c r="F24" s="41">
        <v>2</v>
      </c>
      <c r="G24" s="41">
        <v>12</v>
      </c>
      <c r="H24" s="25">
        <v>1</v>
      </c>
      <c r="I24" s="25"/>
      <c r="J24" s="25"/>
      <c r="K24" s="25" t="str">
        <f>K4</f>
        <v> T.T.TRICASTIN 7 à 14h</v>
      </c>
      <c r="L24" s="26">
        <v>7</v>
      </c>
    </row>
    <row r="25" spans="1:12" ht="19.5" thickBot="1">
      <c r="A25" s="34"/>
      <c r="K25" s="10"/>
      <c r="L25" s="34"/>
    </row>
    <row r="26" spans="1:12" ht="18.75">
      <c r="A26" s="94" t="s">
        <v>4</v>
      </c>
      <c r="B26" s="95"/>
      <c r="C26" s="12" t="s">
        <v>19</v>
      </c>
      <c r="D26" s="12" t="s">
        <v>20</v>
      </c>
      <c r="E26" s="12" t="s">
        <v>21</v>
      </c>
      <c r="F26" s="96" t="s">
        <v>41</v>
      </c>
      <c r="G26" s="97"/>
      <c r="H26" s="12" t="s">
        <v>19</v>
      </c>
      <c r="I26" s="12" t="s">
        <v>20</v>
      </c>
      <c r="J26" s="12" t="s">
        <v>21</v>
      </c>
      <c r="K26" s="105">
        <f>Poule!D46</f>
        <v>42693</v>
      </c>
      <c r="L26" s="106"/>
    </row>
    <row r="27" spans="1:12" ht="18.75">
      <c r="A27" s="13">
        <v>1</v>
      </c>
      <c r="B27" s="14" t="str">
        <f>B3</f>
        <v> FJEP-T.T CRUAS 2</v>
      </c>
      <c r="C27" s="14">
        <f>IF(F27="","",IF(F27&gt;G27,1,IF(F27=G27,"",IF(F27&lt;G27,""))))</f>
        <v>1</v>
      </c>
      <c r="D27" s="14">
        <f>IF(F27="","",IF(F27&gt;G27,"",IF(F27=G27,1,IF(F27&lt;G27,""))))</f>
      </c>
      <c r="E27" s="14">
        <f>IF(F27="","",IF(F27&gt;G27,"",IF(F27=G27,"",IF(F27&lt;G27,1))))</f>
      </c>
      <c r="F27" s="40">
        <v>9</v>
      </c>
      <c r="G27" s="40">
        <v>5</v>
      </c>
      <c r="H27" s="14">
        <f>IF(G27="","",IF(G27&gt;F27,1,IF(G27=F27,"",IF(G27&lt;F27,""))))</f>
      </c>
      <c r="I27" s="14">
        <f>IF(G27="","",IF(G27&gt;F27,"",IF(G27=F27,1,IF(G27&lt;F27,""))))</f>
      </c>
      <c r="J27" s="14">
        <f>IF(G27="","",IF(G27&gt;F27,"",IF(G27=F27,"",IF(G27&lt;F27,1))))</f>
        <v>1</v>
      </c>
      <c r="K27" s="14" t="str">
        <f>B22</f>
        <v> DONZERE ATT 4</v>
      </c>
      <c r="L27" s="15">
        <v>4</v>
      </c>
    </row>
    <row r="28" spans="1:12" ht="18.75">
      <c r="A28" s="13">
        <v>2</v>
      </c>
      <c r="B28" s="14" t="str">
        <f>K22</f>
        <v> TT POUZINOIS 7</v>
      </c>
      <c r="C28" s="14">
        <f>IF(F28="","",IF(F28&gt;G28,1,IF(F28=G28,"",IF(F28&lt;G28,""))))</f>
      </c>
      <c r="D28" s="14">
        <f>IF(F28="","",IF(F28&gt;G28,"",IF(F28=G28,1,IF(F28&lt;G28,""))))</f>
      </c>
      <c r="E28" s="14">
        <f>IF(F28="","",IF(F28&gt;G28,"",IF(F28=G28,"",IF(F28&lt;G28,1))))</f>
        <v>1</v>
      </c>
      <c r="F28" s="40">
        <v>4</v>
      </c>
      <c r="G28" s="40">
        <v>10</v>
      </c>
      <c r="H28" s="14">
        <f>IF(G28="","",IF(G28&gt;F28,1,IF(G28=F28,"",IF(G28&lt;F28,""))))</f>
        <v>1</v>
      </c>
      <c r="I28" s="14">
        <f>IF(G28="","",IF(G28&gt;F28,"",IF(G28=F28,1,IF(G28&lt;F28,""))))</f>
      </c>
      <c r="J28" s="14">
        <f>IF(G28="","",IF(G28&gt;F28,"",IF(G28=F28,"",IF(G28&lt;F28,1))))</f>
      </c>
      <c r="K28" s="14" t="str">
        <f>B23</f>
        <v> AUBENAS-VALS TT 5</v>
      </c>
      <c r="L28" s="15">
        <v>3</v>
      </c>
    </row>
    <row r="29" spans="1:12" ht="18.75">
      <c r="A29" s="13">
        <v>7</v>
      </c>
      <c r="B29" s="14" t="str">
        <f>K24</f>
        <v> T.T.TRICASTIN 7 à 14h</v>
      </c>
      <c r="C29" s="14">
        <f>IF(F29="","",IF(F29&gt;G29,1,IF(F29=G29,"",IF(F29&lt;G29,""))))</f>
      </c>
      <c r="D29" s="14">
        <f>IF(F29="","",IF(F29&gt;G29,"",IF(F29=G29,1,IF(F29&lt;G29,""))))</f>
      </c>
      <c r="E29" s="14">
        <f>IF(F29="","",IF(F29&gt;G29,"",IF(F29=G29,"",IF(F29&lt;G29,1))))</f>
        <v>1</v>
      </c>
      <c r="F29" s="40">
        <v>2</v>
      </c>
      <c r="G29" s="40">
        <v>12</v>
      </c>
      <c r="H29" s="14">
        <f>IF(G29="","",IF(G29&gt;F29,1,IF(G29=F29,"",IF(G29&lt;F29,""))))</f>
        <v>1</v>
      </c>
      <c r="I29" s="14">
        <f>IF(G29="","",IF(G29&gt;F29,"",IF(G29=F29,1,IF(G29&lt;F29,""))))</f>
      </c>
      <c r="J29" s="14">
        <f>IF(G29="","",IF(G29&gt;F29,"",IF(G29=F29,"",IF(G29&lt;F29,1))))</f>
      </c>
      <c r="K29" s="14" t="str">
        <f>B21</f>
        <v> TTC BUIS BARON. 2</v>
      </c>
      <c r="L29" s="15">
        <v>5</v>
      </c>
    </row>
    <row r="30" spans="1:12" ht="19.5" thickBot="1">
      <c r="A30" s="24">
        <v>8</v>
      </c>
      <c r="B30" s="25" t="str">
        <f>K23</f>
        <v> MONTELIMAR TT 6</v>
      </c>
      <c r="C30" s="25">
        <f>IF(F30="","",IF(F30&gt;G30,1,IF(F30=G30,"",IF(F30&lt;G30,""))))</f>
      </c>
      <c r="D30" s="25">
        <f>IF(F30="","",IF(F30&gt;G30,"",IF(F30=G30,1,IF(F30&lt;G30,""))))</f>
      </c>
      <c r="E30" s="25">
        <f>IF(F30="","",IF(F30&gt;G30,"",IF(F30=G30,"",IF(F30&lt;G30,1))))</f>
        <v>1</v>
      </c>
      <c r="F30" s="41">
        <v>5</v>
      </c>
      <c r="G30" s="41">
        <v>9</v>
      </c>
      <c r="H30" s="25">
        <f>IF(G30="","",IF(G30&gt;F30,1,IF(G30=F30,"",IF(G30&lt;F30,""))))</f>
        <v>1</v>
      </c>
      <c r="I30" s="25">
        <f>IF(G30="","",IF(G30&gt;F30,"",IF(G30=F30,1,IF(G30&lt;F30,""))))</f>
      </c>
      <c r="J30" s="25">
        <f>IF(G30="","",IF(G30&gt;F30,"",IF(G30=F30,"",IF(G30&lt;F30,1))))</f>
      </c>
      <c r="K30" s="25" t="str">
        <f>B24</f>
        <v> ARC SALAVAS 1</v>
      </c>
      <c r="L30" s="26">
        <v>6</v>
      </c>
    </row>
    <row r="31" spans="1:12" ht="19.5" thickBot="1">
      <c r="A31" s="34"/>
      <c r="K31" s="10"/>
      <c r="L31" s="34"/>
    </row>
    <row r="32" spans="1:12" ht="18.75">
      <c r="A32" s="94" t="s">
        <v>5</v>
      </c>
      <c r="B32" s="95"/>
      <c r="C32" s="12" t="s">
        <v>19</v>
      </c>
      <c r="D32" s="12" t="s">
        <v>20</v>
      </c>
      <c r="E32" s="12" t="s">
        <v>21</v>
      </c>
      <c r="F32" s="96" t="s">
        <v>41</v>
      </c>
      <c r="G32" s="97"/>
      <c r="H32" s="12" t="s">
        <v>19</v>
      </c>
      <c r="I32" s="12" t="s">
        <v>20</v>
      </c>
      <c r="J32" s="12" t="s">
        <v>21</v>
      </c>
      <c r="K32" s="105">
        <f>Poule!D47</f>
        <v>42707</v>
      </c>
      <c r="L32" s="106"/>
    </row>
    <row r="33" spans="1:12" ht="18.75">
      <c r="A33" s="13">
        <v>3</v>
      </c>
      <c r="B33" s="14" t="str">
        <f>K28</f>
        <v> AUBENAS-VALS TT 5</v>
      </c>
      <c r="C33" s="14">
        <f>IF(F33="","",IF(F33&gt;G33,1,IF(F33=G33,"",IF(F33&lt;G33,""))))</f>
      </c>
      <c r="D33" s="14">
        <f>IF(F33="","",IF(F33&gt;G33,"",IF(F33=G33,1,IF(F33&lt;G33,""))))</f>
      </c>
      <c r="E33" s="14">
        <f>IF(F33="","",IF(F33&gt;G33,"",IF(F33=G33,"",IF(F33&lt;G33,1))))</f>
      </c>
      <c r="F33" s="40"/>
      <c r="G33" s="40">
        <f>IF(F33="","",(20-F33))</f>
      </c>
      <c r="H33" s="14">
        <f>IF(G33="","",IF(G33&gt;F33,1,IF(G33=F33,"",IF(G33&lt;F33,""))))</f>
      </c>
      <c r="I33" s="14">
        <f>IF(G33="","",IF(G33&gt;F33,"",IF(G33=F33,1,IF(G33&lt;F33,""))))</f>
      </c>
      <c r="J33" s="14">
        <f>IF(G33="","",IF(G33&gt;F33,"",IF(G33=F33,"",IF(G33&lt;F33,1))))</f>
      </c>
      <c r="K33" s="14" t="str">
        <f>B27</f>
        <v> FJEP-T.T CRUAS 2</v>
      </c>
      <c r="L33" s="15">
        <v>1</v>
      </c>
    </row>
    <row r="34" spans="1:12" ht="18.75">
      <c r="A34" s="13">
        <v>5</v>
      </c>
      <c r="B34" s="14" t="str">
        <f>K29</f>
        <v> TTC BUIS BARON. 2</v>
      </c>
      <c r="C34" s="14">
        <f>IF(F34="","",IF(F34&gt;G34,1,IF(F34=G34,"",IF(F34&lt;G34,""))))</f>
      </c>
      <c r="D34" s="14">
        <f>IF(F34="","",IF(F34&gt;G34,"",IF(F34=G34,1,IF(F34&lt;G34,""))))</f>
      </c>
      <c r="E34" s="14">
        <f>IF(F34="","",IF(F34&gt;G34,"",IF(F34=G34,"",IF(F34&lt;G34,1))))</f>
      </c>
      <c r="F34" s="40"/>
      <c r="G34" s="40">
        <f>IF(F34="","",(20-F34))</f>
      </c>
      <c r="H34" s="14">
        <f>IF(G34="","",IF(G34&gt;F34,1,IF(G34=F34,"",IF(G34&lt;F34,""))))</f>
      </c>
      <c r="I34" s="14">
        <f>IF(G34="","",IF(G34&gt;F34,"",IF(G34=F34,1,IF(G34&lt;F34,""))))</f>
      </c>
      <c r="J34" s="14">
        <f>IF(G34="","",IF(G34&gt;F34,"",IF(G34=F34,"",IF(G34&lt;F34,1))))</f>
      </c>
      <c r="K34" s="14" t="str">
        <f>K30</f>
        <v> ARC SALAVAS 1</v>
      </c>
      <c r="L34" s="15">
        <v>6</v>
      </c>
    </row>
    <row r="35" spans="1:12" ht="18.75">
      <c r="A35" s="13">
        <v>4</v>
      </c>
      <c r="B35" s="14" t="str">
        <f>K27</f>
        <v> DONZERE ATT 4</v>
      </c>
      <c r="C35" s="14">
        <f>IF(F35="","",IF(F35&gt;G35,1,IF(F35=G35,"",IF(F35&lt;G35,""))))</f>
      </c>
      <c r="D35" s="14">
        <f>IF(F35="","",IF(F35&gt;G35,"",IF(F35=G35,1,IF(F35&lt;G35,""))))</f>
      </c>
      <c r="E35" s="14">
        <f>IF(F35="","",IF(F35&gt;G35,"",IF(F35=G35,"",IF(F35&lt;G35,1))))</f>
      </c>
      <c r="F35" s="40"/>
      <c r="G35" s="40">
        <f>IF(F35="","",(20-F35))</f>
      </c>
      <c r="H35" s="14">
        <f>IF(G35="","",IF(G35&gt;F35,1,IF(G35=F35,"",IF(G35&lt;F35,""))))</f>
      </c>
      <c r="I35" s="14">
        <f>IF(G35="","",IF(G35&gt;F35,"",IF(G35=F35,1,IF(G35&lt;F35,""))))</f>
      </c>
      <c r="J35" s="14">
        <f>IF(G35="","",IF(G35&gt;F35,"",IF(G35=F35,"",IF(G35&lt;F35,1))))</f>
      </c>
      <c r="K35" s="14" t="str">
        <f>B29</f>
        <v> T.T.TRICASTIN 7 à 14h</v>
      </c>
      <c r="L35" s="15">
        <v>7</v>
      </c>
    </row>
    <row r="36" spans="1:12" ht="19.5" thickBot="1">
      <c r="A36" s="24">
        <v>2</v>
      </c>
      <c r="B36" s="25" t="str">
        <f>B28</f>
        <v> TT POUZINOIS 7</v>
      </c>
      <c r="C36" s="25">
        <f>IF(F36="","",IF(F36&gt;G36,1,IF(F36=G36,"",IF(F36&lt;G36,""))))</f>
      </c>
      <c r="D36" s="25">
        <f>IF(F36="","",IF(F36&gt;G36,"",IF(F36=G36,1,IF(F36&lt;G36,""))))</f>
      </c>
      <c r="E36" s="25">
        <f>IF(F36="","",IF(F36&gt;G36,"",IF(F36=G36,"",IF(F36&lt;G36,1))))</f>
      </c>
      <c r="F36" s="41"/>
      <c r="G36" s="41">
        <f>IF(F36="","",(20-F36))</f>
      </c>
      <c r="H36" s="25">
        <f>IF(G36="","",IF(G36&gt;F36,1,IF(G36=F36,"",IF(G36&lt;F36,""))))</f>
      </c>
      <c r="I36" s="25">
        <f>IF(G36="","",IF(G36&gt;F36,"",IF(G36=F36,1,IF(G36&lt;F36,""))))</f>
      </c>
      <c r="J36" s="25">
        <f>IF(G36="","",IF(G36&gt;F36,"",IF(G36=F36,"",IF(G36&lt;F36,1))))</f>
      </c>
      <c r="K36" s="25" t="str">
        <f>B30</f>
        <v> MONTELIMAR TT 6</v>
      </c>
      <c r="L36" s="26">
        <v>8</v>
      </c>
    </row>
    <row r="37" spans="1:12" ht="19.5" thickBot="1">
      <c r="A37" s="34"/>
      <c r="K37" s="10"/>
      <c r="L37" s="34"/>
    </row>
    <row r="38" spans="1:12" ht="18.75">
      <c r="A38" s="94" t="s">
        <v>6</v>
      </c>
      <c r="B38" s="95"/>
      <c r="C38" s="12" t="s">
        <v>19</v>
      </c>
      <c r="D38" s="12" t="s">
        <v>20</v>
      </c>
      <c r="E38" s="12" t="s">
        <v>21</v>
      </c>
      <c r="F38" s="96" t="s">
        <v>41</v>
      </c>
      <c r="G38" s="97"/>
      <c r="H38" s="12" t="s">
        <v>19</v>
      </c>
      <c r="I38" s="12" t="s">
        <v>20</v>
      </c>
      <c r="J38" s="12" t="s">
        <v>21</v>
      </c>
      <c r="K38" s="105">
        <f>Poule!D48</f>
        <v>42714</v>
      </c>
      <c r="L38" s="106"/>
    </row>
    <row r="39" spans="1:12" ht="18.75">
      <c r="A39" s="13">
        <v>1</v>
      </c>
      <c r="B39" s="14" t="str">
        <f>K33</f>
        <v> FJEP-T.T CRUAS 2</v>
      </c>
      <c r="C39" s="14">
        <f>IF(F39="","",IF(F39&gt;G39,1,IF(F39=G39,"",IF(F39&lt;G39,""))))</f>
      </c>
      <c r="D39" s="14">
        <f>IF(F39="","",IF(F39&gt;G39,"",IF(F39=G39,1,IF(F39&lt;G39,""))))</f>
      </c>
      <c r="E39" s="14">
        <f>IF(F39="","",IF(F39&gt;G39,"",IF(F39=G39,"",IF(F39&lt;G39,1))))</f>
      </c>
      <c r="F39" s="40"/>
      <c r="G39" s="40">
        <f>IF(F39="","",(20-F39))</f>
      </c>
      <c r="H39" s="14">
        <f>IF(G39="","",IF(G39&gt;F39,1,IF(G39=F39,"",IF(G39&lt;F39,""))))</f>
      </c>
      <c r="I39" s="14">
        <f>IF(G39="","",IF(G39&gt;F39,"",IF(G39=F39,1,IF(G39&lt;F39,""))))</f>
      </c>
      <c r="J39" s="14">
        <f>IF(G39="","",IF(G39&gt;F39,"",IF(G39=F39,"",IF(G39&lt;F39,1))))</f>
      </c>
      <c r="K39" s="14" t="str">
        <f>B36</f>
        <v> TT POUZINOIS 7</v>
      </c>
      <c r="L39" s="15">
        <v>2</v>
      </c>
    </row>
    <row r="40" spans="1:12" ht="18.75">
      <c r="A40" s="13">
        <v>6</v>
      </c>
      <c r="B40" s="14" t="str">
        <f>K34</f>
        <v> ARC SALAVAS 1</v>
      </c>
      <c r="C40" s="14">
        <f>IF(F40="","",IF(F40&gt;G40,1,IF(F40=G40,"",IF(F40&lt;G40,""))))</f>
      </c>
      <c r="D40" s="14">
        <f>IF(F40="","",IF(F40&gt;G40,"",IF(F40=G40,1,IF(F40&lt;G40,""))))</f>
      </c>
      <c r="E40" s="14">
        <f>IF(F40="","",IF(F40&gt;G40,"",IF(F40=G40,"",IF(F40&lt;G40,1))))</f>
      </c>
      <c r="F40" s="40"/>
      <c r="G40" s="40">
        <f>IF(F40="","",(20-F40))</f>
      </c>
      <c r="H40" s="14">
        <f>IF(G40="","",IF(G40&gt;F40,1,IF(G40=F40,"",IF(G40&lt;F40,""))))</f>
      </c>
      <c r="I40" s="14">
        <f>IF(G40="","",IF(G40&gt;F40,"",IF(G40=F40,1,IF(G40&lt;F40,""))))</f>
      </c>
      <c r="J40" s="14">
        <f>IF(G40="","",IF(G40&gt;F40,"",IF(G40=F40,"",IF(G40&lt;F40,1))))</f>
      </c>
      <c r="K40" s="14" t="str">
        <f>B35</f>
        <v> DONZERE ATT 4</v>
      </c>
      <c r="L40" s="15">
        <v>4</v>
      </c>
    </row>
    <row r="41" spans="1:12" ht="18.75">
      <c r="A41" s="13">
        <v>7</v>
      </c>
      <c r="B41" s="14" t="str">
        <f>K35</f>
        <v> T.T.TRICASTIN 7 à 14h</v>
      </c>
      <c r="C41" s="14">
        <f>IF(F41="","",IF(F41&gt;G41,1,IF(F41=G41,"",IF(F41&lt;G41,""))))</f>
      </c>
      <c r="D41" s="14">
        <f>IF(F41="","",IF(F41&gt;G41,"",IF(F41=G41,1,IF(F41&lt;G41,""))))</f>
      </c>
      <c r="E41" s="14">
        <f>IF(F41="","",IF(F41&gt;G41,"",IF(F41=G41,"",IF(F41&lt;G41,1))))</f>
      </c>
      <c r="F41" s="40"/>
      <c r="G41" s="40">
        <f>IF(F41="","",(20-F41))</f>
      </c>
      <c r="H41" s="14">
        <f>IF(G41="","",IF(G41&gt;F41,1,IF(G41=F41,"",IF(G41&lt;F41,""))))</f>
      </c>
      <c r="I41" s="14">
        <f>IF(G41="","",IF(G41&gt;F41,"",IF(G41=F41,1,IF(G41&lt;F41,""))))</f>
      </c>
      <c r="J41" s="14">
        <f>IF(G41="","",IF(G41&gt;F41,"",IF(G41=F41,"",IF(G41&lt;F41,1))))</f>
      </c>
      <c r="K41" s="14" t="str">
        <f>B33</f>
        <v> AUBENAS-VALS TT 5</v>
      </c>
      <c r="L41" s="15">
        <v>3</v>
      </c>
    </row>
    <row r="42" spans="1:12" ht="19.5" thickBot="1">
      <c r="A42" s="24">
        <v>8</v>
      </c>
      <c r="B42" s="25" t="str">
        <f>K36</f>
        <v> MONTELIMAR TT 6</v>
      </c>
      <c r="C42" s="25">
        <f>IF(F42="","",IF(F42&gt;G42,1,IF(F42=G42,"",IF(F42&lt;G42,""))))</f>
      </c>
      <c r="D42" s="25">
        <f>IF(F42="","",IF(F42&gt;G42,"",IF(F42=G42,1,IF(F42&lt;G42,""))))</f>
      </c>
      <c r="E42" s="25">
        <f>IF(F42="","",IF(F42&gt;G42,"",IF(F42=G42,"",IF(F42&lt;G42,1))))</f>
      </c>
      <c r="F42" s="41"/>
      <c r="G42" s="41">
        <f>IF(F42="","",(20-F42))</f>
      </c>
      <c r="H42" s="25">
        <f>IF(G42="","",IF(G42&gt;F42,1,IF(G42=F42,"",IF(G42&lt;F42,""))))</f>
      </c>
      <c r="I42" s="25">
        <f>IF(G42="","",IF(G42&gt;F42,"",IF(G42=F42,1,IF(G42&lt;F42,""))))</f>
      </c>
      <c r="J42" s="25">
        <f>IF(G42="","",IF(G42&gt;F42,"",IF(G42=F42,"",IF(G42&lt;F42,1))))</f>
      </c>
      <c r="K42" s="25" t="str">
        <f>B34</f>
        <v> TTC BUIS BARON. 2</v>
      </c>
      <c r="L42" s="26">
        <v>5</v>
      </c>
    </row>
  </sheetData>
  <sheetProtection/>
  <mergeCells count="28">
    <mergeCell ref="A20:B20"/>
    <mergeCell ref="F20:G20"/>
    <mergeCell ref="K20:L20"/>
    <mergeCell ref="A38:B38"/>
    <mergeCell ref="F38:G38"/>
    <mergeCell ref="K38:L38"/>
    <mergeCell ref="A26:B26"/>
    <mergeCell ref="F26:G26"/>
    <mergeCell ref="K26:L26"/>
    <mergeCell ref="A32:B32"/>
    <mergeCell ref="O3:O4"/>
    <mergeCell ref="P3:P4"/>
    <mergeCell ref="A8:B8"/>
    <mergeCell ref="F8:G8"/>
    <mergeCell ref="K8:L8"/>
    <mergeCell ref="A14:B14"/>
    <mergeCell ref="F14:G14"/>
    <mergeCell ref="K14:L14"/>
    <mergeCell ref="Q3:U3"/>
    <mergeCell ref="V3:X3"/>
    <mergeCell ref="F32:G32"/>
    <mergeCell ref="K32:L32"/>
    <mergeCell ref="O23:AA23"/>
    <mergeCell ref="A1:L1"/>
    <mergeCell ref="A2:B2"/>
    <mergeCell ref="F2:G2"/>
    <mergeCell ref="K2:L2"/>
    <mergeCell ref="N3:N4"/>
  </mergeCells>
  <conditionalFormatting sqref="C2:E65536">
    <cfRule type="cellIs" priority="6" dxfId="5" operator="equal" stopIfTrue="1">
      <formula>"PORT * "</formula>
    </cfRule>
  </conditionalFormatting>
  <conditionalFormatting sqref="F2 F7:F8 F13:F14 F19:F65536">
    <cfRule type="cellIs" priority="5" dxfId="4" operator="greaterThan" stopIfTrue="1">
      <formula>20</formula>
    </cfRule>
  </conditionalFormatting>
  <conditionalFormatting sqref="B9:B13 B15:B19 B21:B25 B27:B31 B33:B37 B39:B65536 B3:B7">
    <cfRule type="cellIs" priority="4" dxfId="0" operator="equal" stopIfTrue="1">
      <formula>"PORT ST PERE 1"</formula>
    </cfRule>
  </conditionalFormatting>
  <conditionalFormatting sqref="K2:K65536 O1:O65536">
    <cfRule type="cellIs" priority="3" dxfId="0" operator="equal" stopIfTrue="1">
      <formula>"PORT ST PERE 1"</formula>
    </cfRule>
  </conditionalFormatting>
  <conditionalFormatting sqref="O3:O12">
    <cfRule type="cellIs" priority="2" dxfId="0" operator="equal" stopIfTrue="1">
      <formula>"PORT ST PERE 1"</formula>
    </cfRule>
  </conditionalFormatting>
  <conditionalFormatting sqref="O23">
    <cfRule type="cellIs" priority="1" dxfId="0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300" verticalDpi="300" orientation="landscape" paperSize="9" scale="62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devy</dc:creator>
  <cp:keywords/>
  <dc:description/>
  <cp:lastModifiedBy>Serge</cp:lastModifiedBy>
  <cp:lastPrinted>2013-11-10T09:56:49Z</cp:lastPrinted>
  <dcterms:created xsi:type="dcterms:W3CDTF">2002-09-07T18:57:53Z</dcterms:created>
  <dcterms:modified xsi:type="dcterms:W3CDTF">2016-11-20T15:43:33Z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