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75" firstSheet="1" activeTab="9"/>
  </bookViews>
  <sheets>
    <sheet name="Poule" sheetId="1" r:id="rId1"/>
    <sheet name="PRA" sheetId="2" r:id="rId2"/>
    <sheet name="PRB" sheetId="3" r:id="rId3"/>
    <sheet name="D1A" sheetId="4" r:id="rId4"/>
    <sheet name="D1B" sheetId="5" r:id="rId5"/>
    <sheet name="D2A" sheetId="6" r:id="rId6"/>
    <sheet name="D2B" sheetId="7" r:id="rId7"/>
    <sheet name="D2C" sheetId="8" r:id="rId8"/>
    <sheet name="D3A" sheetId="9" r:id="rId9"/>
    <sheet name="D3B" sheetId="10" r:id="rId10"/>
  </sheets>
  <definedNames>
    <definedName name="Club">'Poule'!#REF!</definedName>
    <definedName name="Club_2">'Poule'!#REF!</definedName>
    <definedName name="Club_3">'Poule'!#REF!</definedName>
    <definedName name="Club_4">'Poule'!#REF!</definedName>
    <definedName name="Club_5">'Poule'!#REF!</definedName>
    <definedName name="Club_B" localSheetId="3">'D1A'!$B$3:$B$42</definedName>
    <definedName name="Club_B" localSheetId="4">'D1B'!$B$3:$B$42</definedName>
    <definedName name="Club_B" localSheetId="5">'D2A'!$B$3:$B$42</definedName>
    <definedName name="Club_B" localSheetId="6">'D2B'!$B$3:$B$42</definedName>
    <definedName name="Club_B" localSheetId="7">'D2C'!$B$3:$B$42</definedName>
    <definedName name="Club_B" localSheetId="8">'D3A'!$B$3:$B$42</definedName>
    <definedName name="Club_B" localSheetId="9">'D3B'!$B$3:$B$42</definedName>
    <definedName name="Club_B" localSheetId="2">'PRB'!$B$3:$B$42</definedName>
    <definedName name="Club_B">'PRA'!$B$3:$B$42</definedName>
    <definedName name="Club_K" localSheetId="3">'D1A'!$K$3:$K$42</definedName>
    <definedName name="Club_K" localSheetId="4">'D1B'!$K$3:$K$42</definedName>
    <definedName name="Club_K" localSheetId="5">'D2A'!$K$3:$K$42</definedName>
    <definedName name="Club_K" localSheetId="6">'D2B'!$K$3:$K$42</definedName>
    <definedName name="Club_K" localSheetId="7">'D2C'!$K$3:$K$42</definedName>
    <definedName name="Club_K" localSheetId="8">'D3A'!$K$3:$K$42</definedName>
    <definedName name="Club_K" localSheetId="9">'D3B'!$K$3:$K$42</definedName>
    <definedName name="Club_K" localSheetId="2">'PRB'!$K$3:$K$42</definedName>
    <definedName name="Club_K">'PRA'!$K$3:$K$42</definedName>
    <definedName name="Gagne_C" localSheetId="3">'D1A'!$C$3:$C$42</definedName>
    <definedName name="Gagne_C" localSheetId="4">'D1B'!$C$3:$C$42</definedName>
    <definedName name="Gagne_C" localSheetId="5">'D2A'!$C$3:$C$42</definedName>
    <definedName name="Gagne_C" localSheetId="6">'D2B'!$C$3:$C$42</definedName>
    <definedName name="Gagne_C" localSheetId="7">'D2C'!$C$3:$C$42</definedName>
    <definedName name="Gagne_C" localSheetId="8">'D3A'!$C$3:$C$42</definedName>
    <definedName name="Gagne_C" localSheetId="9">'D3B'!$C$3:$C$42</definedName>
    <definedName name="Gagne_C" localSheetId="2">'PRB'!$C$3:$C$42</definedName>
    <definedName name="Gagne_C">'PRA'!$C$3:$C$42</definedName>
    <definedName name="Gagne_H" localSheetId="3">'D1A'!$H$3:$H$42</definedName>
    <definedName name="Gagne_H" localSheetId="4">'D1B'!$H$3:$H$42</definedName>
    <definedName name="Gagne_H" localSheetId="5">'D2A'!$H$3:$H$42</definedName>
    <definedName name="Gagne_H" localSheetId="6">'D2B'!$H$3:$H$42</definedName>
    <definedName name="Gagne_H" localSheetId="7">'D2C'!$H$3:$H$42</definedName>
    <definedName name="Gagne_H" localSheetId="8">'D3A'!$H$3:$H$42</definedName>
    <definedName name="Gagne_H" localSheetId="9">'D3B'!$H$3:$H$42</definedName>
    <definedName name="Gagne_H" localSheetId="2">'PRB'!$H$3:$H$42</definedName>
    <definedName name="Gagne_H">'PRA'!$H$3:$H$42</definedName>
    <definedName name="No">'Poule'!#REF!</definedName>
    <definedName name="Nul_D" localSheetId="3">'D1A'!$D$3:$D$42</definedName>
    <definedName name="Nul_D" localSheetId="4">'D1B'!$D$3:$D$42</definedName>
    <definedName name="Nul_D" localSheetId="5">'D2A'!$D$3:$D$42</definedName>
    <definedName name="Nul_D" localSheetId="6">'D2B'!$D$3:$D$42</definedName>
    <definedName name="Nul_D" localSheetId="7">'D2C'!$D$3:$D$42</definedName>
    <definedName name="Nul_D" localSheetId="8">'D3A'!$D$3:$D$42</definedName>
    <definedName name="Nul_D" localSheetId="9">'D3B'!$D$3:$D$42</definedName>
    <definedName name="Nul_D" localSheetId="2">'PRB'!$D$3:$D$42</definedName>
    <definedName name="Nul_D">'PRA'!$D$3:$D$42</definedName>
    <definedName name="Nul_I" localSheetId="3">'D1A'!$I$3:$I$42</definedName>
    <definedName name="Nul_I" localSheetId="4">'D1B'!$I$3:$I$42</definedName>
    <definedName name="Nul_I" localSheetId="5">'D2A'!$I$3:$I$42</definedName>
    <definedName name="Nul_I" localSheetId="6">'D2B'!$I$3:$I$42</definedName>
    <definedName name="Nul_I" localSheetId="7">'D2C'!$I$3:$I$42</definedName>
    <definedName name="Nul_I" localSheetId="8">'D3A'!$I$3:$I$42</definedName>
    <definedName name="Nul_I" localSheetId="9">'D3B'!$I$3:$I$42</definedName>
    <definedName name="Nul_I" localSheetId="2">'PRB'!$I$3:$I$42</definedName>
    <definedName name="Nul_I">'PRA'!$I$3:$I$42</definedName>
    <definedName name="Perdu_E" localSheetId="3">'D1A'!$E$3:$E$42</definedName>
    <definedName name="Perdu_E" localSheetId="4">'D1B'!$E$3:$E$42</definedName>
    <definedName name="Perdu_E" localSheetId="5">'D2A'!$E$3:$E$42</definedName>
    <definedName name="Perdu_E" localSheetId="6">'D2B'!$E$3:$E$42</definedName>
    <definedName name="Perdu_E" localSheetId="7">'D2C'!$E$3:$E$42</definedName>
    <definedName name="Perdu_E" localSheetId="8">'D3A'!$E$3:$E$42</definedName>
    <definedName name="Perdu_E" localSheetId="9">'D3B'!$E$3:$E$42</definedName>
    <definedName name="Perdu_E" localSheetId="2">'PRB'!$E$3:$E$42</definedName>
    <definedName name="Perdu_E">'PRA'!$E$3:$E$42</definedName>
    <definedName name="Perdu_J" localSheetId="3">'D1A'!$J$3:$J$42</definedName>
    <definedName name="Perdu_J" localSheetId="4">'D1B'!$J$3:$J$42</definedName>
    <definedName name="Perdu_J" localSheetId="5">'D2A'!$J$3:$J$42</definedName>
    <definedName name="Perdu_J" localSheetId="6">'D2B'!$J$3:$J$42</definedName>
    <definedName name="Perdu_J" localSheetId="7">'D2C'!$J$3:$J$42</definedName>
    <definedName name="Perdu_J" localSheetId="8">'D3A'!$J$3:$J$42</definedName>
    <definedName name="Perdu_J" localSheetId="9">'D3B'!$J$3:$J$42</definedName>
    <definedName name="Perdu_J" localSheetId="2">'PRB'!$J$3:$J$42</definedName>
    <definedName name="Perdu_J">'PRA'!$J$3:$J$42</definedName>
    <definedName name="Score_F" localSheetId="3">'D1A'!$F$3:$F$42</definedName>
    <definedName name="Score_F" localSheetId="4">'D1B'!$F$3:$F$42</definedName>
    <definedName name="Score_F" localSheetId="5">'D2A'!$F$3:$F$42</definedName>
    <definedName name="Score_F" localSheetId="6">'D2B'!$F$3:$F$42</definedName>
    <definedName name="Score_F" localSheetId="7">'D2C'!$F$3:$F$42</definedName>
    <definedName name="Score_F" localSheetId="8">'D3A'!$F$3:$F$42</definedName>
    <definedName name="Score_F" localSheetId="9">'D3B'!$F$3:$F$42</definedName>
    <definedName name="Score_F" localSheetId="2">'PRB'!$F$3:$F$42</definedName>
    <definedName name="Score_F">'PRA'!$F$3:$F$42</definedName>
    <definedName name="Score_G" localSheetId="3">'D1A'!$G$3:$G$42</definedName>
    <definedName name="Score_G" localSheetId="4">'D1B'!$G$3:$G$42</definedName>
    <definedName name="Score_G" localSheetId="5">'D2A'!$G$3:$G$42</definedName>
    <definedName name="Score_G" localSheetId="6">'D2B'!$G$3:$G$42</definedName>
    <definedName name="Score_G" localSheetId="7">'D2C'!$G$3:$G$42</definedName>
    <definedName name="Score_G" localSheetId="8">'D3A'!$G$3:$G$42</definedName>
    <definedName name="Score_G" localSheetId="9">'D3B'!$G$3:$G$42</definedName>
    <definedName name="Score_G" localSheetId="2">'PRB'!$G$3:$G$42</definedName>
    <definedName name="Score_G">'PRA'!$G$3:$G$42</definedName>
    <definedName name="Z_6EC46EAB_F2FC_4F45_9225_3699848FF843_.wvu.Cols" localSheetId="3" hidden="1">'D1A'!#REF!,'D1A'!#REF!,'D1A'!#REF!</definedName>
    <definedName name="Z_6EC46EAB_F2FC_4F45_9225_3699848FF843_.wvu.Cols" localSheetId="4" hidden="1">'D1B'!#REF!,'D1B'!#REF!,'D1B'!#REF!</definedName>
    <definedName name="Z_6EC46EAB_F2FC_4F45_9225_3699848FF843_.wvu.Cols" localSheetId="5" hidden="1">'D2A'!#REF!,'D2A'!#REF!,'D2A'!#REF!</definedName>
    <definedName name="Z_6EC46EAB_F2FC_4F45_9225_3699848FF843_.wvu.Cols" localSheetId="6" hidden="1">'D2B'!#REF!,'D2B'!#REF!,'D2B'!#REF!</definedName>
    <definedName name="Z_6EC46EAB_F2FC_4F45_9225_3699848FF843_.wvu.Cols" localSheetId="7" hidden="1">'D2C'!#REF!,'D2C'!#REF!,'D2C'!#REF!</definedName>
    <definedName name="Z_6EC46EAB_F2FC_4F45_9225_3699848FF843_.wvu.Cols" localSheetId="8" hidden="1">'D3A'!#REF!,'D3A'!#REF!,'D3A'!#REF!</definedName>
    <definedName name="Z_6EC46EAB_F2FC_4F45_9225_3699848FF843_.wvu.Cols" localSheetId="9" hidden="1">'D3B'!#REF!,'D3B'!#REF!,'D3B'!#REF!</definedName>
    <definedName name="Z_6EC46EAB_F2FC_4F45_9225_3699848FF843_.wvu.Cols" localSheetId="1" hidden="1">'PRA'!#REF!,'PRA'!#REF!,'PRA'!#REF!</definedName>
    <definedName name="Z_6EC46EAB_F2FC_4F45_9225_3699848FF843_.wvu.Cols" localSheetId="2" hidden="1">'PRB'!#REF!,'PRB'!#REF!,'PRB'!#REF!</definedName>
    <definedName name="Z_6EC46EAB_F2FC_4F45_9225_3699848FF843_.wvu.Rows" localSheetId="3" hidden="1">'D1A'!#REF!</definedName>
    <definedName name="Z_6EC46EAB_F2FC_4F45_9225_3699848FF843_.wvu.Rows" localSheetId="4" hidden="1">'D1B'!#REF!</definedName>
    <definedName name="Z_6EC46EAB_F2FC_4F45_9225_3699848FF843_.wvu.Rows" localSheetId="5" hidden="1">'D2A'!#REF!</definedName>
    <definedName name="Z_6EC46EAB_F2FC_4F45_9225_3699848FF843_.wvu.Rows" localSheetId="6" hidden="1">'D2B'!#REF!</definedName>
    <definedName name="Z_6EC46EAB_F2FC_4F45_9225_3699848FF843_.wvu.Rows" localSheetId="7" hidden="1">'D2C'!#REF!</definedName>
    <definedName name="Z_6EC46EAB_F2FC_4F45_9225_3699848FF843_.wvu.Rows" localSheetId="8" hidden="1">'D3A'!#REF!</definedName>
    <definedName name="Z_6EC46EAB_F2FC_4F45_9225_3699848FF843_.wvu.Rows" localSheetId="9" hidden="1">'D3B'!#REF!</definedName>
    <definedName name="Z_6EC46EAB_F2FC_4F45_9225_3699848FF843_.wvu.Rows" localSheetId="1" hidden="1">'PRA'!#REF!</definedName>
    <definedName name="Z_6EC46EAB_F2FC_4F45_9225_3699848FF843_.wvu.Rows" localSheetId="2" hidden="1">'PRB'!#REF!</definedName>
    <definedName name="Z_CB7B5BF5_6751_41D9_9EDA_15109F237BE2_.wvu.Cols" localSheetId="3" hidden="1">'D1A'!#REF!,'D1A'!#REF!,'D1A'!#REF!,'D1A'!#REF!</definedName>
    <definedName name="Z_CB7B5BF5_6751_41D9_9EDA_15109F237BE2_.wvu.Cols" localSheetId="4" hidden="1">'D1B'!#REF!,'D1B'!#REF!,'D1B'!#REF!,'D1B'!#REF!</definedName>
    <definedName name="Z_CB7B5BF5_6751_41D9_9EDA_15109F237BE2_.wvu.Cols" localSheetId="5" hidden="1">'D2A'!#REF!,'D2A'!#REF!,'D2A'!#REF!,'D2A'!#REF!</definedName>
    <definedName name="Z_CB7B5BF5_6751_41D9_9EDA_15109F237BE2_.wvu.Cols" localSheetId="6" hidden="1">'D2B'!#REF!,'D2B'!#REF!,'D2B'!#REF!,'D2B'!#REF!</definedName>
    <definedName name="Z_CB7B5BF5_6751_41D9_9EDA_15109F237BE2_.wvu.Cols" localSheetId="7" hidden="1">'D2C'!#REF!,'D2C'!#REF!,'D2C'!#REF!,'D2C'!#REF!</definedName>
    <definedName name="Z_CB7B5BF5_6751_41D9_9EDA_15109F237BE2_.wvu.Cols" localSheetId="8" hidden="1">'D3A'!#REF!,'D3A'!#REF!,'D3A'!#REF!,'D3A'!#REF!</definedName>
    <definedName name="Z_CB7B5BF5_6751_41D9_9EDA_15109F237BE2_.wvu.Cols" localSheetId="9" hidden="1">'D3B'!#REF!,'D3B'!#REF!,'D3B'!#REF!,'D3B'!#REF!</definedName>
    <definedName name="Z_CB7B5BF5_6751_41D9_9EDA_15109F237BE2_.wvu.Cols" localSheetId="1" hidden="1">'PRA'!#REF!,'PRA'!#REF!,'PRA'!#REF!,'PRA'!#REF!</definedName>
    <definedName name="Z_CB7B5BF5_6751_41D9_9EDA_15109F237BE2_.wvu.Cols" localSheetId="2" hidden="1">'PRB'!#REF!,'PRB'!#REF!,'PRB'!#REF!,'PRB'!#REF!</definedName>
    <definedName name="Z_CB7B5BF5_6751_41D9_9EDA_15109F237BE2_.wvu.FilterData" localSheetId="3" hidden="1">'D1A'!#REF!</definedName>
    <definedName name="Z_CB7B5BF5_6751_41D9_9EDA_15109F237BE2_.wvu.FilterData" localSheetId="4" hidden="1">'D1B'!#REF!</definedName>
    <definedName name="Z_CB7B5BF5_6751_41D9_9EDA_15109F237BE2_.wvu.FilterData" localSheetId="5" hidden="1">'D2A'!#REF!</definedName>
    <definedName name="Z_CB7B5BF5_6751_41D9_9EDA_15109F237BE2_.wvu.FilterData" localSheetId="6" hidden="1">'D2B'!#REF!</definedName>
    <definedName name="Z_CB7B5BF5_6751_41D9_9EDA_15109F237BE2_.wvu.FilterData" localSheetId="7" hidden="1">'D2C'!#REF!</definedName>
    <definedName name="Z_CB7B5BF5_6751_41D9_9EDA_15109F237BE2_.wvu.FilterData" localSheetId="8" hidden="1">'D3A'!#REF!</definedName>
    <definedName name="Z_CB7B5BF5_6751_41D9_9EDA_15109F237BE2_.wvu.FilterData" localSheetId="9" hidden="1">'D3B'!#REF!</definedName>
    <definedName name="Z_CB7B5BF5_6751_41D9_9EDA_15109F237BE2_.wvu.FilterData" localSheetId="1" hidden="1">'PRA'!#REF!</definedName>
    <definedName name="Z_CB7B5BF5_6751_41D9_9EDA_15109F237BE2_.wvu.FilterData" localSheetId="2" hidden="1">'PRB'!#REF!</definedName>
    <definedName name="_xlnm.Print_Area" localSheetId="3">'D1A'!$A$1:$X$42</definedName>
    <definedName name="_xlnm.Print_Area" localSheetId="4">'D1B'!$A$1:$X$42</definedName>
    <definedName name="_xlnm.Print_Area" localSheetId="5">'D2A'!$A$1:$X$42</definedName>
    <definedName name="_xlnm.Print_Area" localSheetId="6">'D2B'!$A$1:$X$42</definedName>
    <definedName name="_xlnm.Print_Area" localSheetId="7">'D2C'!$A$1:$X$42</definedName>
    <definedName name="_xlnm.Print_Area" localSheetId="8">'D3A'!$A$1:$X$42</definedName>
    <definedName name="_xlnm.Print_Area" localSheetId="9">'D3B'!$A$1:$X$42</definedName>
    <definedName name="_xlnm.Print_Area" localSheetId="1">'PRA'!$A$1:$X$42</definedName>
    <definedName name="_xlnm.Print_Area" localSheetId="2">'PRB'!$A$1:$X$42</definedName>
  </definedNames>
  <calcPr fullCalcOnLoad="1"/>
</workbook>
</file>

<file path=xl/sharedStrings.xml><?xml version="1.0" encoding="utf-8"?>
<sst xmlns="http://schemas.openxmlformats.org/spreadsheetml/2006/main" count="765" uniqueCount="103">
  <si>
    <t>Matchs</t>
  </si>
  <si>
    <t>Clas.</t>
  </si>
  <si>
    <t>Équipes</t>
  </si>
  <si>
    <t>Points</t>
  </si>
  <si>
    <t>Joués</t>
  </si>
  <si>
    <t>Gagnés</t>
  </si>
  <si>
    <t>Nuls</t>
  </si>
  <si>
    <t>Perdus</t>
  </si>
  <si>
    <t>Pour</t>
  </si>
  <si>
    <t>Contre</t>
  </si>
  <si>
    <t>Dif,</t>
  </si>
  <si>
    <t>Pen,</t>
  </si>
  <si>
    <t>G</t>
  </si>
  <si>
    <t>N</t>
  </si>
  <si>
    <t>P</t>
  </si>
  <si>
    <t>MATCH GAGNE</t>
  </si>
  <si>
    <t>MATCH NUL</t>
  </si>
  <si>
    <t>MATCH PERDU</t>
  </si>
  <si>
    <t>Score</t>
  </si>
  <si>
    <t>EXEMPT</t>
  </si>
  <si>
    <t xml:space="preserve">MISE A JOUR </t>
  </si>
  <si>
    <t>AUBENAS-VALS TT 2</t>
  </si>
  <si>
    <t>TT POUZINOIS 2</t>
  </si>
  <si>
    <t>LE TEIL OASIS TT 1</t>
  </si>
  <si>
    <t>MONTELIER 1</t>
  </si>
  <si>
    <t>MONTELIMAR TT 2</t>
  </si>
  <si>
    <t>PPC DIEULEFIT 1</t>
  </si>
  <si>
    <t>BLACONS-CREST 2</t>
  </si>
  <si>
    <t>ROMANS ASPTT 5</t>
  </si>
  <si>
    <t>VALENCE-BOURG TT 4</t>
  </si>
  <si>
    <t>VALENCE-BOURG TT 3</t>
  </si>
  <si>
    <t>PRIVAS SC TT 3</t>
  </si>
  <si>
    <t>LE CHEYLARD TT 2</t>
  </si>
  <si>
    <t>T.T.TRICASTIN 2</t>
  </si>
  <si>
    <t>AIRE PING 2</t>
  </si>
  <si>
    <t>MONTELIER 2</t>
  </si>
  <si>
    <t>LA VOULTE LIVRON 1</t>
  </si>
  <si>
    <t>ANNONAY 3</t>
  </si>
  <si>
    <t>TOURNON ERTT 1</t>
  </si>
  <si>
    <t>BUIS 1</t>
  </si>
  <si>
    <t>ANNONAY TTBA 2</t>
  </si>
  <si>
    <t>AIRE PING 3</t>
  </si>
  <si>
    <t>MANTHES TT 3</t>
  </si>
  <si>
    <t>ROMANS ASPTT 7</t>
  </si>
  <si>
    <t>MONTELIER 3</t>
  </si>
  <si>
    <t>TT GOUBETOIS 3</t>
  </si>
  <si>
    <t>8</t>
  </si>
  <si>
    <t>ROMANS ASPTT 6</t>
  </si>
  <si>
    <t xml:space="preserve"> MONTELIMAR TT 4</t>
  </si>
  <si>
    <t xml:space="preserve"> MONTELIMAR TT 3</t>
  </si>
  <si>
    <t xml:space="preserve"> ANNONAY TTBA 4</t>
  </si>
  <si>
    <t>TT POUZINOIS 3</t>
  </si>
  <si>
    <t xml:space="preserve"> TT POUZINOIS 4</t>
  </si>
  <si>
    <t xml:space="preserve"> MANTHES TT 4</t>
  </si>
  <si>
    <t xml:space="preserve"> LA VOULTE LIVRON 2</t>
  </si>
  <si>
    <t xml:space="preserve"> ARC SALAVAS 1</t>
  </si>
  <si>
    <t xml:space="preserve"> AIRE PING 4</t>
  </si>
  <si>
    <t xml:space="preserve"> LE TEIL OASIS TT 2</t>
  </si>
  <si>
    <t xml:space="preserve"> LE TEIL OASIS TT 3</t>
  </si>
  <si>
    <t xml:space="preserve"> TOURNON ERTT 2</t>
  </si>
  <si>
    <t xml:space="preserve"> PRIVAS SC TT 4</t>
  </si>
  <si>
    <t xml:space="preserve"> AUBENAS-VALS TT 3</t>
  </si>
  <si>
    <t xml:space="preserve"> T.T.TRICASTIN 3</t>
  </si>
  <si>
    <t xml:space="preserve"> MANTHES TT 5 </t>
  </si>
  <si>
    <t xml:space="preserve"> PPC DIEULEFIT 2</t>
  </si>
  <si>
    <t xml:space="preserve"> ROMANS ASPTT 9</t>
  </si>
  <si>
    <t xml:space="preserve"> FJEP-T.T CRUAS 1</t>
  </si>
  <si>
    <t xml:space="preserve"> MONTELIER 4</t>
  </si>
  <si>
    <t xml:space="preserve"> VALENCE-BOURG TT 5</t>
  </si>
  <si>
    <t xml:space="preserve"> ROMANS ASPTT 8</t>
  </si>
  <si>
    <t>TT POUZINOIS 5</t>
  </si>
  <si>
    <t>ANNONAY TTBA 5</t>
  </si>
  <si>
    <t>ARC SALAVAS 2</t>
  </si>
  <si>
    <t>MONTELIMAR TT 5</t>
  </si>
  <si>
    <t>LE TEIL OASIS TT 4</t>
  </si>
  <si>
    <t>PRIVAS SC TT 5</t>
  </si>
  <si>
    <t>PPC DIEULEFIT 3</t>
  </si>
  <si>
    <t>MANTHES TT 6</t>
  </si>
  <si>
    <t>LA VOULTE LIVRON 3</t>
  </si>
  <si>
    <t>TT GOUBETOIS 4</t>
  </si>
  <si>
    <t>J1</t>
  </si>
  <si>
    <t>J2</t>
  </si>
  <si>
    <t>J4</t>
  </si>
  <si>
    <t>J3</t>
  </si>
  <si>
    <t>J5</t>
  </si>
  <si>
    <t>J6</t>
  </si>
  <si>
    <t>J7</t>
  </si>
  <si>
    <t>D1/D2/D3</t>
  </si>
  <si>
    <t>PREREGIONALE</t>
  </si>
  <si>
    <t>Prérégional A</t>
  </si>
  <si>
    <t>Prérégional B</t>
  </si>
  <si>
    <t>Départementale 1 A</t>
  </si>
  <si>
    <t>Départementale 1 B</t>
  </si>
  <si>
    <t>Départementale 2 A</t>
  </si>
  <si>
    <t>Départementale 2 B</t>
  </si>
  <si>
    <t>Départementale 2 C</t>
  </si>
  <si>
    <t>Départementale 3 A</t>
  </si>
  <si>
    <t>Départementale 3 B</t>
  </si>
  <si>
    <t xml:space="preserve">CLASSEMENTS </t>
  </si>
  <si>
    <t>ST RAMBERT D'ALBON</t>
  </si>
  <si>
    <t>Exempt</t>
  </si>
  <si>
    <t>TRICASTIN 4</t>
  </si>
  <si>
    <t>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</si>
</sst>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_F_-;\-* #,##0.00\ _F_-;_-* &quot;-&quot;??\ _F_-;_-@_-"/>
    <numFmt numFmtId="168" formatCode="_-* #,##0.00\ [$€-1]_-;\-* #,##0.00\ [$€-1]_-;_-* &quot;-&quot;??\ [$€-1]_-"/>
    <numFmt numFmtId="169" formatCode="&quot;$&quot;#,##0.00"/>
    <numFmt numFmtId="170" formatCode="&quot;$&quot;#,##0"/>
    <numFmt numFmtId="171" formatCode="d\-mmm\-yy"/>
    <numFmt numFmtId="172" formatCode="#,##0.00\ [$€-1]"/>
    <numFmt numFmtId="173" formatCode="0&quot; &quot;"/>
    <numFmt numFmtId="174" formatCode="#,##0&quot; pts&quot;"/>
    <numFmt numFmtId="175" formatCode="0.000&quot; &quot;"/>
  </numFmts>
  <fonts count="56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9"/>
      <name val="Verdana"/>
      <family val="2"/>
    </font>
    <font>
      <u val="single"/>
      <sz val="10"/>
      <color indexed="9"/>
      <name val="Arial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36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" fillId="26" borderId="1" applyFon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2" fillId="27" borderId="0" applyBorder="0">
      <alignment horizontal="left" vertical="center" indent="1"/>
      <protection/>
    </xf>
    <xf numFmtId="0" fontId="38" fillId="28" borderId="2" applyNumberFormat="0" applyAlignment="0" applyProtection="0"/>
    <xf numFmtId="0" fontId="39" fillId="0" borderId="3" applyNumberFormat="0" applyFill="0" applyAlignment="0" applyProtection="0"/>
    <xf numFmtId="0" fontId="40" fillId="29" borderId="2" applyNumberFormat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170" fontId="3" fillId="30" borderId="4" applyBorder="0" applyAlignment="0">
      <protection/>
    </xf>
    <xf numFmtId="170" fontId="4" fillId="31" borderId="5" applyBorder="0">
      <alignment horizontal="left" vertical="center" indent="1"/>
      <protection/>
    </xf>
    <xf numFmtId="0" fontId="4" fillId="32" borderId="6" applyNumberFormat="0" applyBorder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6" applyNumberFormat="0" applyFill="0">
      <alignment horizontal="centerContinuous" vertical="top"/>
      <protection/>
    </xf>
    <xf numFmtId="0" fontId="41" fillId="33" borderId="0" applyNumberFormat="0" applyBorder="0" applyAlignment="0" applyProtection="0"/>
    <xf numFmtId="0" fontId="5" fillId="31" borderId="0" applyNumberFormat="0" applyProtection="0">
      <alignment horizontal="left" vertical="center" indent="1"/>
    </xf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4" borderId="0" applyNumberFormat="0" applyBorder="0" applyAlignment="0" applyProtection="0"/>
    <xf numFmtId="0" fontId="9" fillId="31" borderId="0">
      <alignment horizontal="left" indent="1"/>
      <protection/>
    </xf>
    <xf numFmtId="169" fontId="1" fillId="26" borderId="7" applyBorder="0">
      <alignment horizontal="left" vertical="center" indent="2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5" borderId="8" applyNumberFormat="0" applyFont="0" applyAlignment="0" applyProtection="0"/>
    <xf numFmtId="9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28" borderId="9" applyNumberFormat="0" applyAlignment="0" applyProtection="0"/>
    <xf numFmtId="0" fontId="7" fillId="27" borderId="0" applyBorder="0">
      <alignment horizontal="left" vertical="center" indent="1"/>
      <protection/>
    </xf>
    <xf numFmtId="0" fontId="45" fillId="0" borderId="0" applyNumberFormat="0" applyFill="0" applyBorder="0" applyAlignment="0" applyProtection="0"/>
    <xf numFmtId="0" fontId="8" fillId="37" borderId="0" applyBorder="0">
      <alignment horizontal="left" vertical="center" inden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38" borderId="14" applyNumberFormat="0" applyAlignment="0" applyProtection="0"/>
  </cellStyleXfs>
  <cellXfs count="122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3" fillId="0" borderId="15" xfId="65" applyFont="1" applyFill="1" applyBorder="1" applyAlignment="1">
      <alignment horizontal="center" vertical="center"/>
      <protection/>
    </xf>
    <xf numFmtId="0" fontId="11" fillId="0" borderId="15" xfId="0" applyNumberFormat="1" applyFont="1" applyFill="1" applyBorder="1" applyAlignment="1">
      <alignment horizontal="center" vertical="center"/>
    </xf>
    <xf numFmtId="173" fontId="13" fillId="0" borderId="15" xfId="63" applyNumberFormat="1" applyFont="1" applyBorder="1" applyAlignment="1">
      <alignment horizontal="center" vertical="center"/>
      <protection/>
    </xf>
    <xf numFmtId="175" fontId="13" fillId="0" borderId="17" xfId="63" applyNumberFormat="1" applyFont="1" applyBorder="1" applyAlignment="1">
      <alignment horizontal="center" vertical="center"/>
      <protection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172" fontId="11" fillId="0" borderId="0" xfId="0" applyNumberFormat="1" applyFont="1" applyBorder="1" applyAlignment="1">
      <alignment horizontal="center" vertical="center"/>
    </xf>
    <xf numFmtId="0" fontId="13" fillId="0" borderId="19" xfId="65" applyFont="1" applyFill="1" applyBorder="1" applyAlignment="1">
      <alignment horizontal="center" vertic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173" fontId="13" fillId="0" borderId="19" xfId="63" applyNumberFormat="1" applyFont="1" applyBorder="1" applyAlignment="1">
      <alignment horizontal="center" vertical="center"/>
      <protection/>
    </xf>
    <xf numFmtId="175" fontId="13" fillId="0" borderId="20" xfId="63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/>
    </xf>
    <xf numFmtId="173" fontId="13" fillId="0" borderId="0" xfId="63" applyNumberFormat="1" applyFont="1" applyBorder="1" applyAlignment="1">
      <alignment horizontal="center" vertical="center"/>
      <protection/>
    </xf>
    <xf numFmtId="174" fontId="11" fillId="0" borderId="0" xfId="0" applyNumberFormat="1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2" fillId="39" borderId="16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2" fillId="39" borderId="20" xfId="0" applyFont="1" applyFill="1" applyBorder="1" applyAlignment="1">
      <alignment horizontal="center" vertical="center"/>
    </xf>
    <xf numFmtId="0" fontId="52" fillId="39" borderId="16" xfId="62" applyFont="1" applyFill="1" applyBorder="1" applyAlignment="1">
      <alignment horizontal="center" vertical="center"/>
      <protection/>
    </xf>
    <xf numFmtId="0" fontId="52" fillId="39" borderId="17" xfId="62" applyFont="1" applyFill="1" applyBorder="1" applyAlignment="1">
      <alignment horizontal="center" vertical="center"/>
      <protection/>
    </xf>
    <xf numFmtId="0" fontId="52" fillId="39" borderId="18" xfId="62" applyFont="1" applyFill="1" applyBorder="1" applyAlignment="1">
      <alignment horizontal="center" vertical="center"/>
      <protection/>
    </xf>
    <xf numFmtId="0" fontId="52" fillId="39" borderId="20" xfId="62" applyFont="1" applyFill="1" applyBorder="1" applyAlignment="1">
      <alignment horizontal="center" vertical="center"/>
      <protection/>
    </xf>
    <xf numFmtId="0" fontId="52" fillId="39" borderId="27" xfId="62" applyFont="1" applyFill="1" applyBorder="1" applyAlignment="1">
      <alignment horizontal="center" vertical="center"/>
      <protection/>
    </xf>
    <xf numFmtId="0" fontId="52" fillId="39" borderId="28" xfId="62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39" borderId="29" xfId="0" applyFont="1" applyFill="1" applyBorder="1" applyAlignment="1">
      <alignment horizontal="center" vertical="center"/>
    </xf>
    <xf numFmtId="0" fontId="52" fillId="40" borderId="30" xfId="63" applyFont="1" applyFill="1" applyBorder="1" applyAlignment="1">
      <alignment horizontal="center" vertical="center"/>
      <protection/>
    </xf>
    <xf numFmtId="0" fontId="52" fillId="40" borderId="31" xfId="63" applyFont="1" applyFill="1" applyBorder="1" applyAlignment="1">
      <alignment horizontal="center" vertical="center"/>
      <protection/>
    </xf>
    <xf numFmtId="0" fontId="52" fillId="40" borderId="32" xfId="63" applyFont="1" applyFill="1" applyBorder="1" applyAlignment="1">
      <alignment horizontal="center" vertical="center"/>
      <protection/>
    </xf>
    <xf numFmtId="0" fontId="52" fillId="40" borderId="16" xfId="0" applyNumberFormat="1" applyFont="1" applyFill="1" applyBorder="1" applyAlignment="1">
      <alignment horizontal="center" vertical="center"/>
    </xf>
    <xf numFmtId="0" fontId="52" fillId="40" borderId="18" xfId="0" applyNumberFormat="1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52" fillId="40" borderId="30" xfId="63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16" fillId="0" borderId="34" xfId="64" applyFont="1" applyBorder="1" applyAlignment="1">
      <alignment horizontal="center"/>
      <protection/>
    </xf>
    <xf numFmtId="0" fontId="16" fillId="0" borderId="34" xfId="0" applyFont="1" applyBorder="1" applyAlignment="1">
      <alignment horizontal="center" vertical="center"/>
    </xf>
    <xf numFmtId="0" fontId="16" fillId="0" borderId="35" xfId="64" applyFont="1" applyBorder="1" applyAlignment="1">
      <alignment horizontal="center"/>
      <protection/>
    </xf>
    <xf numFmtId="0" fontId="16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16" fillId="0" borderId="36" xfId="64" applyFont="1" applyBorder="1" applyAlignment="1">
      <alignment horizontal="center"/>
      <protection/>
    </xf>
    <xf numFmtId="0" fontId="16" fillId="0" borderId="36" xfId="0" applyFont="1" applyBorder="1" applyAlignment="1">
      <alignment horizontal="center" vertical="center"/>
    </xf>
    <xf numFmtId="0" fontId="16" fillId="0" borderId="0" xfId="64" applyFont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16" fontId="16" fillId="0" borderId="36" xfId="64" applyNumberFormat="1" applyFont="1" applyBorder="1" applyAlignment="1" quotePrefix="1">
      <alignment horizontal="center"/>
      <protection/>
    </xf>
    <xf numFmtId="0" fontId="16" fillId="0" borderId="33" xfId="0" applyFont="1" applyBorder="1" applyAlignment="1">
      <alignment horizontal="center" vertical="center"/>
    </xf>
    <xf numFmtId="0" fontId="16" fillId="0" borderId="37" xfId="64" applyFont="1" applyBorder="1" applyAlignment="1">
      <alignment horizontal="center"/>
      <protection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16" fillId="0" borderId="0" xfId="64" applyFont="1" applyBorder="1" applyAlignment="1">
      <alignment horizontal="center"/>
      <protection/>
    </xf>
    <xf numFmtId="0" fontId="53" fillId="0" borderId="0" xfId="0" applyFont="1" applyBorder="1" applyAlignment="1">
      <alignment horizontal="center" vertical="center"/>
    </xf>
    <xf numFmtId="16" fontId="10" fillId="0" borderId="1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 vertical="center"/>
    </xf>
    <xf numFmtId="0" fontId="11" fillId="40" borderId="40" xfId="0" applyFont="1" applyFill="1" applyBorder="1" applyAlignment="1">
      <alignment horizontal="center" vertical="center"/>
    </xf>
    <xf numFmtId="0" fontId="11" fillId="40" borderId="39" xfId="0" applyFont="1" applyFill="1" applyBorder="1" applyAlignment="1">
      <alignment horizontal="center" vertical="center"/>
    </xf>
    <xf numFmtId="0" fontId="11" fillId="40" borderId="41" xfId="0" applyFont="1" applyFill="1" applyBorder="1" applyAlignment="1">
      <alignment horizontal="center" vertical="center"/>
    </xf>
    <xf numFmtId="0" fontId="52" fillId="40" borderId="21" xfId="63" applyFont="1" applyFill="1" applyBorder="1" applyAlignment="1">
      <alignment horizontal="center" vertical="center"/>
      <protection/>
    </xf>
    <xf numFmtId="0" fontId="52" fillId="40" borderId="28" xfId="63" applyFont="1" applyFill="1" applyBorder="1" applyAlignment="1">
      <alignment horizontal="center" vertical="center"/>
      <protection/>
    </xf>
    <xf numFmtId="0" fontId="52" fillId="40" borderId="42" xfId="63" applyFont="1" applyFill="1" applyBorder="1" applyAlignment="1">
      <alignment horizontal="center" vertical="center"/>
      <protection/>
    </xf>
    <xf numFmtId="0" fontId="52" fillId="40" borderId="43" xfId="63" applyFont="1" applyFill="1" applyBorder="1" applyAlignment="1">
      <alignment horizontal="center" vertical="center"/>
      <protection/>
    </xf>
    <xf numFmtId="0" fontId="52" fillId="40" borderId="44" xfId="63" applyFont="1" applyFill="1" applyBorder="1" applyAlignment="1">
      <alignment horizontal="center" vertical="center"/>
      <protection/>
    </xf>
    <xf numFmtId="0" fontId="52" fillId="40" borderId="30" xfId="63" applyFont="1" applyFill="1" applyBorder="1" applyAlignment="1">
      <alignment horizontal="center" vertical="center"/>
      <protection/>
    </xf>
    <xf numFmtId="0" fontId="55" fillId="39" borderId="45" xfId="0" applyFont="1" applyFill="1" applyBorder="1" applyAlignment="1" applyProtection="1">
      <alignment horizontal="center" vertical="center"/>
      <protection locked="0"/>
    </xf>
    <xf numFmtId="0" fontId="55" fillId="39" borderId="46" xfId="0" applyFont="1" applyFill="1" applyBorder="1" applyAlignment="1" applyProtection="1">
      <alignment horizontal="center" vertical="center"/>
      <protection locked="0"/>
    </xf>
    <xf numFmtId="0" fontId="52" fillId="39" borderId="40" xfId="0" applyFont="1" applyFill="1" applyBorder="1" applyAlignment="1">
      <alignment horizontal="center" vertical="center" shrinkToFit="1"/>
    </xf>
    <xf numFmtId="0" fontId="52" fillId="39" borderId="39" xfId="0" applyFont="1" applyFill="1" applyBorder="1" applyAlignment="1">
      <alignment horizontal="center" vertical="center" shrinkToFit="1"/>
    </xf>
    <xf numFmtId="0" fontId="52" fillId="39" borderId="41" xfId="0" applyFont="1" applyFill="1" applyBorder="1" applyAlignment="1">
      <alignment horizontal="center" vertical="center" shrinkToFit="1"/>
    </xf>
    <xf numFmtId="16" fontId="11" fillId="39" borderId="45" xfId="0" applyNumberFormat="1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/>
    </xf>
    <xf numFmtId="0" fontId="55" fillId="39" borderId="4" xfId="0" applyFont="1" applyFill="1" applyBorder="1" applyAlignment="1" applyProtection="1">
      <alignment horizontal="center" vertical="center"/>
      <protection locked="0"/>
    </xf>
    <xf numFmtId="0" fontId="55" fillId="39" borderId="31" xfId="0" applyFont="1" applyFill="1" applyBorder="1" applyAlignment="1" applyProtection="1">
      <alignment horizontal="center" vertical="center"/>
      <protection locked="0"/>
    </xf>
    <xf numFmtId="0" fontId="11" fillId="39" borderId="47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/>
    </xf>
    <xf numFmtId="171" fontId="11" fillId="39" borderId="49" xfId="0" applyNumberFormat="1" applyFont="1" applyFill="1" applyBorder="1" applyAlignment="1">
      <alignment horizontal="center" vertical="center"/>
    </xf>
    <xf numFmtId="171" fontId="11" fillId="39" borderId="50" xfId="0" applyNumberFormat="1" applyFont="1" applyFill="1" applyBorder="1" applyAlignment="1">
      <alignment horizontal="center" vertical="center"/>
    </xf>
    <xf numFmtId="171" fontId="11" fillId="39" borderId="22" xfId="0" applyNumberFormat="1" applyFont="1" applyFill="1" applyBorder="1" applyAlignment="1">
      <alignment horizontal="center" vertical="center"/>
    </xf>
    <xf numFmtId="171" fontId="11" fillId="39" borderId="46" xfId="0" applyNumberFormat="1" applyFont="1" applyFill="1" applyBorder="1" applyAlignment="1">
      <alignment horizontal="center" vertical="center"/>
    </xf>
    <xf numFmtId="0" fontId="15" fillId="40" borderId="51" xfId="0" applyFont="1" applyFill="1" applyBorder="1" applyAlignment="1">
      <alignment horizontal="center" vertical="center"/>
    </xf>
    <xf numFmtId="0" fontId="15" fillId="40" borderId="52" xfId="0" applyFont="1" applyFill="1" applyBorder="1" applyAlignment="1">
      <alignment horizontal="center" vertical="center"/>
    </xf>
    <xf numFmtId="0" fontId="15" fillId="40" borderId="53" xfId="0" applyFont="1" applyFill="1" applyBorder="1" applyAlignment="1">
      <alignment horizontal="center" vertical="center"/>
    </xf>
    <xf numFmtId="0" fontId="15" fillId="40" borderId="54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32" xfId="0" applyFont="1" applyFill="1" applyBorder="1" applyAlignment="1">
      <alignment horizontal="center" vertical="center"/>
    </xf>
    <xf numFmtId="0" fontId="15" fillId="40" borderId="5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56" xfId="0" applyFont="1" applyFill="1" applyBorder="1" applyAlignment="1">
      <alignment horizontal="center" vertical="center"/>
    </xf>
    <xf numFmtId="14" fontId="15" fillId="40" borderId="52" xfId="0" applyNumberFormat="1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/>
    </xf>
    <xf numFmtId="0" fontId="55" fillId="39" borderId="57" xfId="0" applyFont="1" applyFill="1" applyBorder="1" applyAlignment="1" applyProtection="1">
      <alignment horizontal="center" vertical="center"/>
      <protection locked="0"/>
    </xf>
    <xf numFmtId="0" fontId="55" fillId="39" borderId="58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Avertissement" xfId="40"/>
    <cellStyle name="Body text" xfId="41"/>
    <cellStyle name="Calcul" xfId="42"/>
    <cellStyle name="Cellule liée" xfId="43"/>
    <cellStyle name="Entrée" xfId="44"/>
    <cellStyle name="Euro" xfId="45"/>
    <cellStyle name="Excel Built-in Normal" xfId="46"/>
    <cellStyle name="header" xfId="47"/>
    <cellStyle name="Header Total" xfId="48"/>
    <cellStyle name="Header1" xfId="49"/>
    <cellStyle name="Header2" xfId="50"/>
    <cellStyle name="Header3" xfId="51"/>
    <cellStyle name="Insatisfaisant" xfId="52"/>
    <cellStyle name="Hyperlink" xfId="53"/>
    <cellStyle name="Followed Hyperlink" xfId="54"/>
    <cellStyle name="Comma" xfId="55"/>
    <cellStyle name="Comma [0]" xfId="56"/>
    <cellStyle name="Currency" xfId="57"/>
    <cellStyle name="Currency [0]" xfId="58"/>
    <cellStyle name="Neutre" xfId="59"/>
    <cellStyle name="NonPrint_Heading" xfId="60"/>
    <cellStyle name="Normal 2" xfId="61"/>
    <cellStyle name="Normal 3" xfId="62"/>
    <cellStyle name="Normal_Classement foot-8" xfId="63"/>
    <cellStyle name="Normal_LISTE DES POULES" xfId="64"/>
    <cellStyle name="Normal_TarifsPhilippeD" xfId="65"/>
    <cellStyle name="Note" xfId="66"/>
    <cellStyle name="Percent" xfId="67"/>
    <cellStyle name="Satisfaisant" xfId="68"/>
    <cellStyle name="Sortie" xfId="69"/>
    <cellStyle name="Text" xfId="70"/>
    <cellStyle name="Texte explicatif" xfId="71"/>
    <cellStyle name="Title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dxfs count="126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46"/>
  <sheetViews>
    <sheetView showGridLines="0" zoomScalePageLayoutView="0" workbookViewId="0" topLeftCell="A16">
      <selection activeCell="B28" sqref="B28"/>
    </sheetView>
  </sheetViews>
  <sheetFormatPr defaultColWidth="11.421875" defaultRowHeight="12.75"/>
  <cols>
    <col min="1" max="1" width="3.28125" style="1" bestFit="1" customWidth="1"/>
    <col min="2" max="2" width="22.140625" style="1" bestFit="1" customWidth="1"/>
    <col min="3" max="3" width="3.28125" style="1" bestFit="1" customWidth="1"/>
    <col min="4" max="4" width="22.140625" style="1" bestFit="1" customWidth="1"/>
    <col min="5" max="5" width="2.00390625" style="1" bestFit="1" customWidth="1"/>
    <col min="6" max="6" width="18.57421875" style="1" bestFit="1" customWidth="1"/>
    <col min="7" max="7" width="2.00390625" style="1" bestFit="1" customWidth="1"/>
    <col min="8" max="8" width="30.8515625" style="1" bestFit="1" customWidth="1"/>
    <col min="9" max="16384" width="11.421875" style="1" customWidth="1"/>
  </cols>
  <sheetData>
    <row r="1" spans="1:4" ht="16.5" thickBot="1">
      <c r="A1" s="56"/>
      <c r="B1" s="57" t="s">
        <v>89</v>
      </c>
      <c r="C1" s="57"/>
      <c r="D1" s="57" t="s">
        <v>90</v>
      </c>
    </row>
    <row r="2" spans="1:4" ht="15.75">
      <c r="A2" s="58">
        <v>1</v>
      </c>
      <c r="B2" s="59" t="s">
        <v>21</v>
      </c>
      <c r="C2" s="58">
        <v>1</v>
      </c>
      <c r="D2" s="59" t="s">
        <v>22</v>
      </c>
    </row>
    <row r="3" spans="1:4" ht="15.75">
      <c r="A3" s="60">
        <v>2</v>
      </c>
      <c r="B3" s="61" t="s">
        <v>23</v>
      </c>
      <c r="C3" s="60">
        <v>2</v>
      </c>
      <c r="D3" s="84" t="s">
        <v>19</v>
      </c>
    </row>
    <row r="4" spans="1:4" ht="15.75">
      <c r="A4" s="60">
        <v>3</v>
      </c>
      <c r="B4" s="61" t="s">
        <v>19</v>
      </c>
      <c r="C4" s="60">
        <v>3</v>
      </c>
      <c r="D4" s="61" t="s">
        <v>24</v>
      </c>
    </row>
    <row r="5" spans="1:4" ht="15.75">
      <c r="A5" s="60">
        <v>4</v>
      </c>
      <c r="B5" s="61" t="s">
        <v>25</v>
      </c>
      <c r="C5" s="60">
        <v>4</v>
      </c>
      <c r="D5" s="61" t="s">
        <v>26</v>
      </c>
    </row>
    <row r="6" spans="1:4" ht="15.75">
      <c r="A6" s="60">
        <v>5</v>
      </c>
      <c r="B6" s="61" t="s">
        <v>27</v>
      </c>
      <c r="C6" s="60">
        <v>5</v>
      </c>
      <c r="D6" s="61" t="s">
        <v>28</v>
      </c>
    </row>
    <row r="7" spans="1:4" ht="16.5" thickBot="1">
      <c r="A7" s="63">
        <v>6</v>
      </c>
      <c r="B7" s="64" t="s">
        <v>29</v>
      </c>
      <c r="C7" s="63">
        <v>6</v>
      </c>
      <c r="D7" s="64" t="s">
        <v>30</v>
      </c>
    </row>
    <row r="9" spans="1:4" ht="16.5" thickBot="1">
      <c r="A9" s="65"/>
      <c r="B9" s="66" t="s">
        <v>91</v>
      </c>
      <c r="C9" s="65"/>
      <c r="D9" s="66" t="s">
        <v>92</v>
      </c>
    </row>
    <row r="10" spans="1:4" ht="15.75">
      <c r="A10" s="58">
        <v>1</v>
      </c>
      <c r="B10" s="59" t="s">
        <v>31</v>
      </c>
      <c r="C10" s="58">
        <v>1</v>
      </c>
      <c r="D10" s="59" t="s">
        <v>32</v>
      </c>
    </row>
    <row r="11" spans="1:4" ht="15.75">
      <c r="A11" s="60">
        <v>2</v>
      </c>
      <c r="B11" s="61" t="s">
        <v>33</v>
      </c>
      <c r="C11" s="60">
        <v>2</v>
      </c>
      <c r="D11" s="61" t="s">
        <v>34</v>
      </c>
    </row>
    <row r="12" spans="1:4" ht="15.75">
      <c r="A12" s="60">
        <v>3</v>
      </c>
      <c r="B12" s="61" t="s">
        <v>35</v>
      </c>
      <c r="C12" s="60">
        <v>3</v>
      </c>
      <c r="D12" s="61" t="s">
        <v>36</v>
      </c>
    </row>
    <row r="13" spans="1:4" ht="15.75">
      <c r="A13" s="60">
        <v>4</v>
      </c>
      <c r="B13" s="61" t="s">
        <v>37</v>
      </c>
      <c r="C13" s="60">
        <v>4</v>
      </c>
      <c r="D13" s="61" t="s">
        <v>38</v>
      </c>
    </row>
    <row r="14" spans="1:4" ht="15.75">
      <c r="A14" s="60">
        <v>5</v>
      </c>
      <c r="B14" s="61" t="s">
        <v>39</v>
      </c>
      <c r="C14" s="60">
        <v>5</v>
      </c>
      <c r="D14" s="61" t="s">
        <v>40</v>
      </c>
    </row>
    <row r="15" spans="1:4" ht="15.75">
      <c r="A15" s="60">
        <v>6</v>
      </c>
      <c r="B15" s="61" t="s">
        <v>41</v>
      </c>
      <c r="C15" s="60">
        <v>6</v>
      </c>
      <c r="D15" s="61" t="s">
        <v>42</v>
      </c>
    </row>
    <row r="16" spans="1:4" ht="15.75">
      <c r="A16" s="60">
        <v>7</v>
      </c>
      <c r="B16" s="61" t="s">
        <v>43</v>
      </c>
      <c r="C16" s="60">
        <v>7</v>
      </c>
      <c r="D16" s="61" t="s">
        <v>44</v>
      </c>
    </row>
    <row r="17" spans="1:4" ht="16.5" thickBot="1">
      <c r="A17" s="63">
        <v>8</v>
      </c>
      <c r="B17" s="64" t="s">
        <v>45</v>
      </c>
      <c r="C17" s="67" t="s">
        <v>46</v>
      </c>
      <c r="D17" s="64" t="s">
        <v>47</v>
      </c>
    </row>
    <row r="18" ht="16.5" thickBot="1"/>
    <row r="19" spans="1:6" ht="16.5" thickBot="1">
      <c r="A19" s="56"/>
      <c r="B19" s="68" t="s">
        <v>93</v>
      </c>
      <c r="C19" s="57"/>
      <c r="D19" s="57" t="s">
        <v>94</v>
      </c>
      <c r="E19" s="57"/>
      <c r="F19" s="57" t="s">
        <v>95</v>
      </c>
    </row>
    <row r="20" spans="1:6" ht="15.75">
      <c r="A20" s="69">
        <v>1</v>
      </c>
      <c r="B20" s="61" t="s">
        <v>48</v>
      </c>
      <c r="C20" s="69">
        <v>1</v>
      </c>
      <c r="D20" s="61" t="s">
        <v>49</v>
      </c>
      <c r="E20" s="69">
        <v>1</v>
      </c>
      <c r="F20" s="70" t="s">
        <v>50</v>
      </c>
    </row>
    <row r="21" spans="1:6" ht="15.75">
      <c r="A21" s="60">
        <v>2</v>
      </c>
      <c r="B21" s="61" t="s">
        <v>51</v>
      </c>
      <c r="C21" s="60">
        <v>2</v>
      </c>
      <c r="D21" s="61" t="s">
        <v>52</v>
      </c>
      <c r="E21" s="60">
        <v>2</v>
      </c>
      <c r="F21" s="61" t="s">
        <v>53</v>
      </c>
    </row>
    <row r="22" spans="1:6" ht="15.75">
      <c r="A22" s="60">
        <v>3</v>
      </c>
      <c r="B22" s="61" t="s">
        <v>54</v>
      </c>
      <c r="C22" s="60">
        <v>3</v>
      </c>
      <c r="D22" s="61" t="s">
        <v>55</v>
      </c>
      <c r="E22" s="60">
        <v>3</v>
      </c>
      <c r="F22" s="71" t="s">
        <v>56</v>
      </c>
    </row>
    <row r="23" spans="1:6" ht="15.75">
      <c r="A23" s="60">
        <v>4</v>
      </c>
      <c r="B23" s="61" t="s">
        <v>57</v>
      </c>
      <c r="C23" s="60">
        <v>4</v>
      </c>
      <c r="D23" s="61" t="s">
        <v>58</v>
      </c>
      <c r="E23" s="60">
        <v>4</v>
      </c>
      <c r="F23" s="72" t="s">
        <v>59</v>
      </c>
    </row>
    <row r="24" spans="1:6" ht="15.75">
      <c r="A24" s="60">
        <v>5</v>
      </c>
      <c r="B24" s="61" t="s">
        <v>60</v>
      </c>
      <c r="C24" s="60">
        <v>5</v>
      </c>
      <c r="D24" s="73" t="s">
        <v>61</v>
      </c>
      <c r="E24" s="60">
        <v>5</v>
      </c>
      <c r="F24" s="61" t="s">
        <v>62</v>
      </c>
    </row>
    <row r="25" spans="1:6" ht="15.75">
      <c r="A25" s="60">
        <v>6</v>
      </c>
      <c r="B25" s="61" t="s">
        <v>63</v>
      </c>
      <c r="C25" s="60">
        <v>6</v>
      </c>
      <c r="D25" s="61" t="s">
        <v>100</v>
      </c>
      <c r="E25" s="74">
        <v>6</v>
      </c>
      <c r="F25" s="61" t="s">
        <v>64</v>
      </c>
    </row>
    <row r="26" spans="1:6" ht="15.75">
      <c r="A26" s="60">
        <v>7</v>
      </c>
      <c r="B26" s="61" t="s">
        <v>65</v>
      </c>
      <c r="C26" s="60">
        <v>7</v>
      </c>
      <c r="D26" s="61" t="s">
        <v>66</v>
      </c>
      <c r="E26" s="60">
        <v>7</v>
      </c>
      <c r="F26" s="61" t="s">
        <v>67</v>
      </c>
    </row>
    <row r="27" spans="1:6" ht="16.5" thickBot="1">
      <c r="A27" s="63">
        <v>8</v>
      </c>
      <c r="B27" s="75" t="s">
        <v>100</v>
      </c>
      <c r="C27" s="63">
        <v>8</v>
      </c>
      <c r="D27" s="64" t="s">
        <v>68</v>
      </c>
      <c r="E27" s="63">
        <v>8</v>
      </c>
      <c r="F27" s="64" t="s">
        <v>69</v>
      </c>
    </row>
    <row r="28" ht="16.5" thickBot="1"/>
    <row r="29" spans="1:4" ht="16.5" thickBot="1">
      <c r="A29" s="56"/>
      <c r="B29" s="76" t="s">
        <v>96</v>
      </c>
      <c r="C29" s="57"/>
      <c r="D29" s="68" t="s">
        <v>97</v>
      </c>
    </row>
    <row r="30" spans="1:4" ht="15.75">
      <c r="A30" s="58">
        <v>1</v>
      </c>
      <c r="B30" s="77" t="s">
        <v>101</v>
      </c>
      <c r="C30" s="78">
        <v>1</v>
      </c>
      <c r="D30" s="79" t="s">
        <v>19</v>
      </c>
    </row>
    <row r="31" spans="1:4" ht="15.75">
      <c r="A31" s="60">
        <v>2</v>
      </c>
      <c r="B31" s="73" t="s">
        <v>70</v>
      </c>
      <c r="C31" s="60">
        <v>2</v>
      </c>
      <c r="D31" s="61" t="s">
        <v>71</v>
      </c>
    </row>
    <row r="32" spans="1:4" ht="15.75">
      <c r="A32" s="60">
        <v>3</v>
      </c>
      <c r="B32" s="73" t="s">
        <v>72</v>
      </c>
      <c r="C32" s="60">
        <v>3</v>
      </c>
      <c r="D32" s="61" t="s">
        <v>73</v>
      </c>
    </row>
    <row r="33" spans="1:4" ht="15.75">
      <c r="A33" s="74">
        <v>4</v>
      </c>
      <c r="B33" s="61" t="s">
        <v>74</v>
      </c>
      <c r="C33" s="60">
        <v>4</v>
      </c>
      <c r="D33" s="62" t="s">
        <v>19</v>
      </c>
    </row>
    <row r="34" spans="1:4" ht="15.75">
      <c r="A34" s="60">
        <v>5</v>
      </c>
      <c r="B34" s="61" t="s">
        <v>75</v>
      </c>
      <c r="C34" s="60">
        <v>5</v>
      </c>
      <c r="D34" s="84" t="s">
        <v>99</v>
      </c>
    </row>
    <row r="35" spans="1:4" ht="15.75">
      <c r="A35" s="60">
        <v>6</v>
      </c>
      <c r="B35" s="61" t="s">
        <v>76</v>
      </c>
      <c r="C35" s="60">
        <v>6</v>
      </c>
      <c r="D35" s="61" t="s">
        <v>77</v>
      </c>
    </row>
    <row r="36" spans="1:4" ht="15.75">
      <c r="A36" s="60">
        <v>7</v>
      </c>
      <c r="B36" s="62" t="s">
        <v>19</v>
      </c>
      <c r="C36" s="60">
        <v>7</v>
      </c>
      <c r="D36" s="61" t="s">
        <v>78</v>
      </c>
    </row>
    <row r="37" spans="1:4" ht="16.5" thickBot="1">
      <c r="A37" s="63">
        <v>8</v>
      </c>
      <c r="B37" s="80" t="s">
        <v>19</v>
      </c>
      <c r="C37" s="63">
        <v>8</v>
      </c>
      <c r="D37" s="64" t="s">
        <v>79</v>
      </c>
    </row>
    <row r="38" spans="1:4" ht="15.75">
      <c r="A38" s="81"/>
      <c r="B38" s="82"/>
      <c r="C38" s="81"/>
      <c r="D38" s="66"/>
    </row>
    <row r="39" spans="1:4" ht="15.75">
      <c r="A39" s="2"/>
      <c r="B39" s="2" t="s">
        <v>87</v>
      </c>
      <c r="C39" s="2"/>
      <c r="D39" s="2" t="s">
        <v>88</v>
      </c>
    </row>
    <row r="40" spans="1:4" ht="15.75">
      <c r="A40" s="2" t="s">
        <v>80</v>
      </c>
      <c r="B40" s="83">
        <v>44464</v>
      </c>
      <c r="C40" s="2" t="s">
        <v>80</v>
      </c>
      <c r="D40" s="83">
        <v>44464</v>
      </c>
    </row>
    <row r="41" spans="1:4" ht="15.75">
      <c r="A41" s="2" t="s">
        <v>81</v>
      </c>
      <c r="B41" s="83">
        <v>44471</v>
      </c>
      <c r="C41" s="2" t="s">
        <v>81</v>
      </c>
      <c r="D41" s="83">
        <v>44471</v>
      </c>
    </row>
    <row r="42" spans="1:4" ht="15.75">
      <c r="A42" s="2" t="s">
        <v>83</v>
      </c>
      <c r="B42" s="83">
        <v>44492</v>
      </c>
      <c r="C42" s="2" t="s">
        <v>83</v>
      </c>
      <c r="D42" s="83">
        <v>44492</v>
      </c>
    </row>
    <row r="43" spans="1:4" ht="15.75">
      <c r="A43" s="2" t="s">
        <v>82</v>
      </c>
      <c r="B43" s="83">
        <v>44506</v>
      </c>
      <c r="C43" s="2" t="s">
        <v>82</v>
      </c>
      <c r="D43" s="83">
        <v>44506</v>
      </c>
    </row>
    <row r="44" spans="1:4" ht="15.75">
      <c r="A44" s="2" t="s">
        <v>84</v>
      </c>
      <c r="B44" s="83">
        <v>44513</v>
      </c>
      <c r="C44" s="2" t="s">
        <v>84</v>
      </c>
      <c r="D44" s="83">
        <v>44513</v>
      </c>
    </row>
    <row r="45" spans="1:2" ht="15.75">
      <c r="A45" s="2" t="s">
        <v>85</v>
      </c>
      <c r="B45" s="83">
        <v>44527</v>
      </c>
    </row>
    <row r="46" spans="1:2" ht="15.75">
      <c r="A46" s="2" t="s">
        <v>86</v>
      </c>
      <c r="B46" s="83">
        <v>44541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X42"/>
  <sheetViews>
    <sheetView showGridLines="0" tabSelected="1" zoomScale="75" zoomScaleNormal="75" zoomScalePageLayoutView="0" workbookViewId="0" topLeftCell="A1">
      <selection activeCell="P14" sqref="P14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+Poule!D29</f>
        <v>Départementale 3 B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">
        <v>80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+Poule!B40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+Poule!D30</f>
        <v>EXEMPT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+Poule!D37</f>
        <v>TT GOUBETOIS 4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+Poule!D31</f>
        <v>ANNONAY TTBA 5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9</v>
      </c>
      <c r="G4" s="39">
        <v>5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+Poule!D36</f>
        <v>LA VOULTE LIVRON 3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+Poule!D32</f>
        <v>MONTELIMAR TT 5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14</v>
      </c>
      <c r="G5" s="39">
        <v>0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+Poule!D35</f>
        <v>MANTHES TT 6</v>
      </c>
      <c r="L5" s="7">
        <v>6</v>
      </c>
      <c r="N5" s="49">
        <v>1</v>
      </c>
      <c r="O5" s="8" t="str">
        <f>+Poule!D32</f>
        <v>MONTELIMAR TT 5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22</v>
      </c>
      <c r="W5" s="10">
        <f>SUMIF(Club_B,O5,Score_G)+SUMIF(Club_K,O5,Score_F)</f>
        <v>6</v>
      </c>
      <c r="X5" s="11">
        <f>V5/W5</f>
        <v>3.6666666666666665</v>
      </c>
    </row>
    <row r="6" spans="1:24" ht="19.5" thickBot="1">
      <c r="A6" s="12">
        <v>4</v>
      </c>
      <c r="B6" s="13" t="str">
        <f>+Poule!D33</f>
        <v>EXEMPT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 t="str">
        <f>+Poule!D34</f>
        <v>ST RAMBERT D'ALBON</v>
      </c>
      <c r="L6" s="14">
        <v>5</v>
      </c>
      <c r="N6" s="49">
        <v>2</v>
      </c>
      <c r="O6" s="8" t="str">
        <f>+Poule!D31</f>
        <v>ANNONAY TTBA 5</v>
      </c>
      <c r="P6" s="9">
        <f>(R6*3)+(S6*2)+(T6*1)-U6</f>
        <v>4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13</v>
      </c>
      <c r="W6" s="10">
        <f>SUMIF(Club_B,O6,Score_G)+SUMIF(Club_K,O6,Score_F)</f>
        <v>15</v>
      </c>
      <c r="X6" s="11">
        <f>V6/W6</f>
        <v>0.8666666666666667</v>
      </c>
    </row>
    <row r="7" spans="1:24" ht="19.5" thickBot="1">
      <c r="A7" s="15"/>
      <c r="L7" s="15"/>
      <c r="N7" s="49">
        <v>3</v>
      </c>
      <c r="O7" s="8" t="str">
        <f>+Poule!D35</f>
        <v>MANTHES TT 6</v>
      </c>
      <c r="P7" s="9">
        <f>(R7*3)+(S7*2)+(T7*1)-U7</f>
        <v>4</v>
      </c>
      <c r="Q7" s="10">
        <f>SUM(R7:U7)</f>
        <v>2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10</v>
      </c>
      <c r="W7" s="10">
        <f>SUMIF(Club_B,O7,Score_G)+SUMIF(Club_K,O7,Score_F)</f>
        <v>18</v>
      </c>
      <c r="X7" s="11">
        <f>V7/W7</f>
        <v>0.5555555555555556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Poule!D34</f>
        <v>ST RAMBERT D'ALBON</v>
      </c>
      <c r="P8" s="9">
        <f>(R8*3)+(S8*2)+(T8*1)-U8</f>
        <v>1</v>
      </c>
      <c r="Q8" s="10">
        <f>SUM(R8:U8)</f>
        <v>1</v>
      </c>
      <c r="R8" s="10">
        <f>SUMIF(Club_B,O8,Gagne_C)+SUMIF(Club_K,O8,Gagne_H)</f>
        <v>0</v>
      </c>
      <c r="S8" s="10">
        <f>SUMIF(Club_B,O8,Nul_D)+SUMIF(Club_K,O8,Nul_I)</f>
        <v>0</v>
      </c>
      <c r="T8" s="10">
        <f>SUMIF(Club_B,O8,Perdu_E)+SUMIF(Club_K,O8,Perdu_J)</f>
        <v>1</v>
      </c>
      <c r="U8" s="10">
        <v>0</v>
      </c>
      <c r="V8" s="10">
        <f>SUMIF(Club_B,O8,Score_F)+SUMIF(Club_K,O8,Score_G)</f>
        <v>6</v>
      </c>
      <c r="W8" s="10">
        <f>SUMIF(Club_B,O8,Score_G)+SUMIF(Club_K,O8,Score_F)</f>
        <v>8</v>
      </c>
      <c r="X8" s="11">
        <f>V8/W8</f>
        <v>0.75</v>
      </c>
    </row>
    <row r="9" spans="1:24" ht="18.75">
      <c r="A9" s="5">
        <v>7</v>
      </c>
      <c r="B9" s="6" t="str">
        <f>+K4</f>
        <v>LA VOULTE LIVRON 3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</c>
      <c r="F9" s="38"/>
      <c r="G9" s="39"/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EXEMPT</v>
      </c>
      <c r="L9" s="7">
        <v>1</v>
      </c>
      <c r="N9" s="49">
        <v>5</v>
      </c>
      <c r="O9" s="8" t="str">
        <f>+Poule!D36</f>
        <v>LA VOULTE LIVRON 3</v>
      </c>
      <c r="P9" s="9">
        <f>(R9*3)+(S9*2)+(T9*1)-U9</f>
        <v>1</v>
      </c>
      <c r="Q9" s="10">
        <f>SUM(R9:U9)</f>
        <v>1</v>
      </c>
      <c r="R9" s="10">
        <f>SUMIF(Club_B,O9,Gagne_C)+SUMIF(Club_K,O9,Gagne_H)</f>
        <v>0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5</v>
      </c>
      <c r="W9" s="10">
        <f>SUMIF(Club_B,O9,Score_G)+SUMIF(Club_K,O9,Score_F)</f>
        <v>9</v>
      </c>
      <c r="X9" s="11">
        <f>V9/W9</f>
        <v>0.5555555555555556</v>
      </c>
    </row>
    <row r="10" spans="1:24" ht="18" customHeight="1" thickBot="1">
      <c r="A10" s="5">
        <v>6</v>
      </c>
      <c r="B10" s="6" t="str">
        <f>+K5</f>
        <v>MANTHES TT 6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29">
        <f>IF(F10="","",IF(F10&gt;G10,"",IF(F10=G10,"",IF(F10&lt;G10,1))))</f>
      </c>
      <c r="F10" s="38">
        <v>10</v>
      </c>
      <c r="G10" s="39">
        <v>4</v>
      </c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ANNONAY TTBA 5</v>
      </c>
      <c r="L10" s="7">
        <v>2</v>
      </c>
      <c r="N10" s="49">
        <v>6</v>
      </c>
      <c r="O10" s="8" t="str">
        <f>Poule!D37</f>
        <v>TT GOUBETOIS 4</v>
      </c>
      <c r="P10" s="18">
        <f>(R10*3)+(S10*2)+(T10*1)-U10</f>
        <v>0</v>
      </c>
      <c r="Q10" s="19">
        <f>SUM(R10:U10)</f>
        <v>0</v>
      </c>
      <c r="R10" s="19">
        <f>SUMIF(Club_B,O10,Gagne_C)+SUMIF(Club_K,O10,Gagne_H)</f>
        <v>0</v>
      </c>
      <c r="S10" s="19">
        <f>SUMIF(Club_B,O10,Nul_D)+SUMIF(Club_K,O10,Nul_I)</f>
        <v>0</v>
      </c>
      <c r="T10" s="19">
        <f>SUMIF(Club_B,O10,Perdu_E)+SUMIF(Club_K,O10,Perdu_J)</f>
        <v>0</v>
      </c>
      <c r="U10" s="19">
        <v>0</v>
      </c>
      <c r="V10" s="19">
        <f>SUMIF(Club_B,O10,Score_F)+SUMIF(Club_K,O10,Score_G)</f>
        <v>0</v>
      </c>
      <c r="W10" s="19">
        <f>SUMIF(Club_B,O10,Score_G)+SUMIF(Club_K,O10,Score_F)</f>
        <v>0</v>
      </c>
      <c r="X10" s="11" t="e">
        <f>V10/W10</f>
        <v>#DIV/0!</v>
      </c>
    </row>
    <row r="11" spans="1:24" ht="18.75">
      <c r="A11" s="5">
        <v>5</v>
      </c>
      <c r="B11" s="6" t="str">
        <f>+K6</f>
        <v>ST RAMBERT D'ALBON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6</v>
      </c>
      <c r="G11" s="39">
        <v>8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MONTELIMAR TT 5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>
        <v>8</v>
      </c>
      <c r="B12" s="13" t="str">
        <f>+K3</f>
        <v>TT GOUBETOIS 4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EXEMPT</v>
      </c>
      <c r="L12" s="14">
        <v>4</v>
      </c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EXEMPT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MANTHES TT 6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ANNONAY TTBA 5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ST RAMBERT D'ALBON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MONTELIMAR TT 5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EXEMPT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TT GOUBETOIS 4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LA VOULTE LIVRON 3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ST RAMBERT D'ALBON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EXEMPT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EXEMPT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ANNONAY TTBA 5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MONTELIMAR TT 5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TT GOUBETOIS 4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MANTHES TT 6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LA VOULTE LIVRON 3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EXEMPT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EXEMPT</v>
      </c>
      <c r="L27" s="7">
        <v>4</v>
      </c>
    </row>
    <row r="28" spans="1:12" ht="18.75" customHeight="1">
      <c r="A28" s="5">
        <v>2</v>
      </c>
      <c r="B28" s="6" t="str">
        <f>+K22</f>
        <v>ANNONAY TTBA 5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MONTELIMAR TT 5</v>
      </c>
      <c r="L28" s="7">
        <v>3</v>
      </c>
    </row>
    <row r="29" spans="1:12" ht="19.5" customHeight="1">
      <c r="A29" s="5">
        <v>7</v>
      </c>
      <c r="B29" s="6" t="str">
        <f>+K24</f>
        <v>LA VOULTE LIVRON 3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ST RAMBERT D'ALBON</v>
      </c>
      <c r="L29" s="7">
        <v>5</v>
      </c>
    </row>
    <row r="30" spans="1:12" ht="19.5" thickBot="1">
      <c r="A30" s="12">
        <v>8</v>
      </c>
      <c r="B30" s="13" t="str">
        <f>+K23</f>
        <v>TT GOUBETOIS 4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MANTHES TT 6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EXEMPT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MANTHES TT 6</v>
      </c>
      <c r="L34" s="7">
        <v>6</v>
      </c>
    </row>
    <row r="35" spans="1:12" ht="18.75" customHeight="1">
      <c r="A35" s="5">
        <v>4</v>
      </c>
      <c r="B35" s="6" t="str">
        <f>+K27</f>
        <v>EXEMPT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LA VOULTE LIVRON 3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TT GOUBETOIS 4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EXEMPT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MANTHES TT 6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EXEMPT</v>
      </c>
      <c r="L40" s="7">
        <v>4</v>
      </c>
    </row>
    <row r="41" spans="1:12" ht="18.75">
      <c r="A41" s="5">
        <v>7</v>
      </c>
      <c r="B41" s="52" t="str">
        <f>+K35</f>
        <v>LA VOULTE LIVRON 3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TT GOUBETOIS 4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42"/>
  <sheetViews>
    <sheetView showGridLines="0" zoomScale="75" zoomScaleNormal="75" zoomScalePageLayoutView="0" workbookViewId="0" topLeftCell="A1">
      <selection activeCell="P11" sqref="P11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9.0039062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Poule!B1</f>
        <v>Prérégional A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tr">
        <f>+Poule!C40</f>
        <v>J1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+Poule!D40</f>
        <v>44464</v>
      </c>
      <c r="L2" s="106"/>
      <c r="N2" s="85" t="s">
        <v>98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+Poule!B2</f>
        <v>AUBENAS-VALS TT 2</v>
      </c>
      <c r="C3" s="6">
        <f>IF(F3="","",IF(F3&gt;G3,1,IF(F3=G3,"",IF(F3&lt;G3,""))))</f>
      </c>
      <c r="D3" s="6">
        <f>IF(F3="","",IF(F3&gt;G3,"",IF(F3=G3,1,IF(F3&lt;G3,""))))</f>
        <v>1</v>
      </c>
      <c r="E3" s="29">
        <f>IF(F3="","",IF(F3&gt;G3,"",IF(F3=G3,"",IF(F3&lt;G3,1))))</f>
      </c>
      <c r="F3" s="42">
        <v>7</v>
      </c>
      <c r="G3" s="43">
        <v>7</v>
      </c>
      <c r="H3" s="32">
        <f>IF(G3="","",IF(G3&gt;F3,1,IF(G3=F3,"",IF(G3&lt;F3,""))))</f>
      </c>
      <c r="I3" s="6">
        <f>IF(G3="","",IF(G3&gt;F3,"",IF(G3=F3,1,IF(G3&lt;F3,""))))</f>
        <v>1</v>
      </c>
      <c r="J3" s="6">
        <f>IF(G3="","",IF(G3&gt;F3,"",IF(G3=F3,"",IF(G3&lt;F3,1))))</f>
      </c>
      <c r="K3" s="6" t="str">
        <f>+Poule!B7</f>
        <v>VALENCE-BOURG TT 4</v>
      </c>
      <c r="L3" s="7">
        <v>6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+Poule!B3</f>
        <v>LE TEIL OASIS TT 1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+Poule!B6</f>
        <v>BLACONS-CREST 2</v>
      </c>
      <c r="L4" s="7">
        <v>5</v>
      </c>
      <c r="N4" s="91"/>
      <c r="O4" s="93"/>
      <c r="P4" s="93"/>
      <c r="Q4" s="46" t="s">
        <v>4</v>
      </c>
      <c r="R4" s="46" t="s">
        <v>5</v>
      </c>
      <c r="S4" s="47" t="s">
        <v>6</v>
      </c>
      <c r="T4" s="47" t="s">
        <v>7</v>
      </c>
      <c r="U4" s="47" t="s">
        <v>11</v>
      </c>
      <c r="V4" s="46" t="s">
        <v>8</v>
      </c>
      <c r="W4" s="46" t="s">
        <v>9</v>
      </c>
      <c r="X4" s="48" t="s">
        <v>10</v>
      </c>
    </row>
    <row r="5" spans="1:24" ht="18.75">
      <c r="A5" s="5">
        <v>3</v>
      </c>
      <c r="B5" s="6" t="str">
        <f>+Poule!B4</f>
        <v>EXEMPT</v>
      </c>
      <c r="C5" s="6">
        <f>IF(F5="","",IF(F5&gt;G5,1,IF(F5=G5,"",IF(F5&lt;G5,""))))</f>
      </c>
      <c r="D5" s="6">
        <f>IF(F5="","",IF(F5&gt;G5,"",IF(F5=G5,1,IF(F5&lt;G5,""))))</f>
      </c>
      <c r="E5" s="29">
        <f>IF(F5="","",IF(F5&gt;G5,"",IF(F5=G5,"",IF(F5&lt;G5,1))))</f>
      </c>
      <c r="F5" s="38"/>
      <c r="G5" s="39"/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</c>
      <c r="K5" s="6" t="str">
        <f>+Poule!B5</f>
        <v>MONTELIMAR TT 2</v>
      </c>
      <c r="L5" s="7">
        <v>4</v>
      </c>
      <c r="N5" s="49">
        <v>1</v>
      </c>
      <c r="O5" s="8" t="str">
        <f>Poule!B3</f>
        <v>LE TEIL OASIS TT 1</v>
      </c>
      <c r="P5" s="9">
        <f>(R5*3)+(S5*2)+(T5*1)-U5</f>
        <v>5</v>
      </c>
      <c r="Q5" s="10">
        <f>SUM(R5:U5)</f>
        <v>2</v>
      </c>
      <c r="R5" s="10">
        <f>SUMIF(Club_B,O5,Gagne_C)+SUMIF(Club_K,O5,Gagne_H)</f>
        <v>1</v>
      </c>
      <c r="S5" s="10">
        <f>SUMIF(Club_B,O5,Nul_D)+SUMIF(Club_K,O5,Nul_I)</f>
        <v>1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19</v>
      </c>
      <c r="W5" s="10">
        <f>SUMIF(Club_B,O5,Score_G)+SUMIF(Club_K,O5,Score_F)</f>
        <v>9</v>
      </c>
      <c r="X5" s="11">
        <f>V5/W5</f>
        <v>2.111111111111111</v>
      </c>
    </row>
    <row r="6" spans="1:24" ht="19.5" thickBot="1">
      <c r="A6" s="12"/>
      <c r="B6" s="13"/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/>
      <c r="L6" s="14"/>
      <c r="N6" s="49">
        <v>2</v>
      </c>
      <c r="O6" s="8" t="str">
        <f>Poule!B6</f>
        <v>BLACONS-CREST 2</v>
      </c>
      <c r="P6" s="9">
        <f>(R6*3)+(S6*2)+(T6*1)-U6</f>
        <v>4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11</v>
      </c>
      <c r="W6" s="10">
        <f>SUMIF(Club_B,O6,Score_G)+SUMIF(Club_K,O6,Score_F)</f>
        <v>17</v>
      </c>
      <c r="X6" s="11">
        <f>V6/W6</f>
        <v>0.6470588235294118</v>
      </c>
    </row>
    <row r="7" spans="1:24" ht="19.5" thickBot="1">
      <c r="A7" s="15"/>
      <c r="L7" s="15"/>
      <c r="N7" s="49">
        <v>3</v>
      </c>
      <c r="O7" s="8" t="str">
        <f>Poule!B2</f>
        <v>AUBENAS-VALS TT 2</v>
      </c>
      <c r="P7" s="9">
        <f>(R7*3)+(S7*2)+(T7*1)-U7</f>
        <v>3</v>
      </c>
      <c r="Q7" s="10">
        <f>SUM(R7:U7)</f>
        <v>2</v>
      </c>
      <c r="R7" s="10">
        <f>SUMIF(Club_B,O7,Gagne_C)+SUMIF(Club_K,O7,Gagne_H)</f>
        <v>0</v>
      </c>
      <c r="S7" s="10">
        <f>SUMIF(Club_B,O7,Nul_D)+SUMIF(Club_K,O7,Nul_I)</f>
        <v>1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12</v>
      </c>
      <c r="W7" s="10">
        <f>SUMIF(Club_B,O7,Score_G)+SUMIF(Club_K,O7,Score_F)</f>
        <v>16</v>
      </c>
      <c r="X7" s="11">
        <f>V7/W7</f>
        <v>0.75</v>
      </c>
    </row>
    <row r="8" spans="1:24" ht="18.75">
      <c r="A8" s="99" t="str">
        <f>+Poule!C41</f>
        <v>J2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31" t="s">
        <v>12</v>
      </c>
      <c r="I8" s="27" t="s">
        <v>13</v>
      </c>
      <c r="J8" s="27" t="s">
        <v>14</v>
      </c>
      <c r="K8" s="107">
        <f>+Poule!D41</f>
        <v>44471</v>
      </c>
      <c r="L8" s="108"/>
      <c r="N8" s="49">
        <v>4</v>
      </c>
      <c r="O8" s="8" t="str">
        <f>Poule!B7</f>
        <v>VALENCE-BOURG TT 4</v>
      </c>
      <c r="P8" s="9">
        <f>(R8*3)+(S8*2)+(T8*1)-U8</f>
        <v>2</v>
      </c>
      <c r="Q8" s="10">
        <f>SUM(R8:U8)</f>
        <v>1</v>
      </c>
      <c r="R8" s="10">
        <f>SUMIF(Club_B,O8,Gagne_C)+SUMIF(Club_K,O8,Gagne_H)</f>
        <v>0</v>
      </c>
      <c r="S8" s="10">
        <f>SUMIF(Club_B,O8,Nul_D)+SUMIF(Club_K,O8,Nul_I)</f>
        <v>1</v>
      </c>
      <c r="T8" s="10">
        <f>SUMIF(Club_B,O8,Perdu_E)+SUMIF(Club_K,O8,Perdu_J)</f>
        <v>0</v>
      </c>
      <c r="U8" s="10">
        <v>0</v>
      </c>
      <c r="V8" s="10">
        <f>SUMIF(Club_B,O8,Score_F)+SUMIF(Club_K,O8,Score_G)</f>
        <v>7</v>
      </c>
      <c r="W8" s="10">
        <f>SUMIF(Club_B,O8,Score_G)+SUMIF(Club_K,O8,Score_F)</f>
        <v>7</v>
      </c>
      <c r="X8" s="11">
        <f>V8/W8</f>
        <v>1</v>
      </c>
    </row>
    <row r="9" spans="1:24" ht="18.75">
      <c r="A9" s="5">
        <v>5</v>
      </c>
      <c r="B9" s="6" t="str">
        <f>+K4</f>
        <v>BLACONS-CREST 2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9</v>
      </c>
      <c r="G9" s="39">
        <v>5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AUBENAS-VALS TT 2</v>
      </c>
      <c r="L9" s="7">
        <v>1</v>
      </c>
      <c r="N9" s="49">
        <v>5</v>
      </c>
      <c r="O9" s="8" t="str">
        <f>Poule!B5</f>
        <v>MONTELIMAR TT 2</v>
      </c>
      <c r="P9" s="9">
        <f>(R9*3)+(S9*2)+(T9*1)-U9</f>
        <v>2</v>
      </c>
      <c r="Q9" s="10">
        <f>SUM(R9:U9)</f>
        <v>1</v>
      </c>
      <c r="R9" s="10">
        <f>SUMIF(Club_B,O9,Gagne_C)+SUMIF(Club_K,O9,Gagne_H)</f>
        <v>0</v>
      </c>
      <c r="S9" s="10">
        <f>SUMIF(Club_B,O9,Nul_D)+SUMIF(Club_K,O9,Nul_I)</f>
        <v>1</v>
      </c>
      <c r="T9" s="10">
        <f>SUMIF(Club_B,O9,Perdu_E)+SUMIF(Club_K,O9,Perdu_J)</f>
        <v>0</v>
      </c>
      <c r="U9" s="10">
        <v>0</v>
      </c>
      <c r="V9" s="10">
        <f>SUMIF(Club_B,O9,Score_F)+SUMIF(Club_K,O9,Score_G)</f>
        <v>7</v>
      </c>
      <c r="W9" s="10">
        <f>SUMIF(Club_B,O9,Score_G)+SUMIF(Club_K,O9,Score_F)</f>
        <v>7</v>
      </c>
      <c r="X9" s="11">
        <f>V9/W9</f>
        <v>1</v>
      </c>
    </row>
    <row r="10" spans="1:24" ht="18" customHeight="1">
      <c r="A10" s="5">
        <v>4</v>
      </c>
      <c r="B10" s="6" t="str">
        <f>+K5</f>
        <v>MONTELIMAR TT 2</v>
      </c>
      <c r="C10" s="6">
        <f>IF(F10="","",IF(F10&gt;G10,1,IF(F10=G10,"",IF(F10&lt;G10,""))))</f>
      </c>
      <c r="D10" s="6">
        <f>IF(F10="","",IF(F10&gt;G10,"",IF(F10=G10,1,IF(F10&lt;G10,""))))</f>
        <v>1</v>
      </c>
      <c r="E10" s="29">
        <f>IF(F10="","",IF(F10&gt;G10,"",IF(F10=G10,"",IF(F10&lt;G10,1))))</f>
      </c>
      <c r="F10" s="38">
        <v>7</v>
      </c>
      <c r="G10" s="39">
        <v>7</v>
      </c>
      <c r="H10" s="32">
        <f>IF(G10="","",IF(G10&gt;F10,1,IF(G10=F10,"",IF(G10&lt;F10,""))))</f>
      </c>
      <c r="I10" s="6">
        <f>IF(G10="","",IF(G10&gt;F10,"",IF(G10=F10,1,IF(G10&lt;F10,""))))</f>
        <v>1</v>
      </c>
      <c r="J10" s="6">
        <f>IF(G10="","",IF(G10&gt;F10,"",IF(G10=F10,"",IF(G10&lt;F10,1))))</f>
      </c>
      <c r="K10" s="6" t="str">
        <f>+B4</f>
        <v>LE TEIL OASIS TT 1</v>
      </c>
      <c r="L10" s="7">
        <v>2</v>
      </c>
      <c r="N10" s="49">
        <v>6</v>
      </c>
      <c r="O10" s="8"/>
      <c r="P10" s="9"/>
      <c r="Q10" s="10"/>
      <c r="R10" s="10"/>
      <c r="S10" s="10"/>
      <c r="T10" s="10"/>
      <c r="U10" s="10"/>
      <c r="V10" s="10"/>
      <c r="W10" s="10"/>
      <c r="X10" s="11"/>
    </row>
    <row r="11" spans="1:24" ht="18.75">
      <c r="A11" s="5">
        <v>6</v>
      </c>
      <c r="B11" s="6" t="str">
        <f>+K3</f>
        <v>VALENCE-BOURG TT 4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</c>
      <c r="F11" s="38"/>
      <c r="G11" s="39"/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EXEMPT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/>
      <c r="B12" s="13">
        <f>IF($A12="","",INDEX(Club,MATCH($A12,No,1)))</f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>
        <f>IF($L12="","",INDEX(Club,MATCH($L12,No,1)))</f>
      </c>
      <c r="L12" s="14"/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99" t="str">
        <f>+Poule!C42</f>
        <v>J3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31" t="s">
        <v>12</v>
      </c>
      <c r="I14" s="27" t="s">
        <v>13</v>
      </c>
      <c r="J14" s="27" t="s">
        <v>14</v>
      </c>
      <c r="K14" s="107">
        <f>+Poule!D42</f>
        <v>44492</v>
      </c>
      <c r="L14" s="108"/>
      <c r="P14" s="24"/>
    </row>
    <row r="15" spans="1:16" ht="18.75">
      <c r="A15" s="5">
        <v>1</v>
      </c>
      <c r="B15" s="6" t="str">
        <f>+B3</f>
        <v>AUBENAS-VALS TT 2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MONTELIMAR TT 2</v>
      </c>
      <c r="L15" s="7">
        <v>4</v>
      </c>
      <c r="O15" s="3" t="s">
        <v>15</v>
      </c>
      <c r="P15" s="26">
        <v>3</v>
      </c>
    </row>
    <row r="16" spans="1:16" ht="18.75">
      <c r="A16" s="5">
        <v>3</v>
      </c>
      <c r="B16" s="6" t="str">
        <f>+B5</f>
        <v>EXEMPT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+B4</f>
        <v>LE TEIL OASIS TT 1</v>
      </c>
      <c r="L16" s="7">
        <v>2</v>
      </c>
      <c r="O16" s="3" t="s">
        <v>16</v>
      </c>
      <c r="P16" s="26">
        <v>2</v>
      </c>
    </row>
    <row r="17" spans="1:16" ht="18.75">
      <c r="A17" s="5">
        <v>5</v>
      </c>
      <c r="B17" s="6" t="str">
        <f>+K4</f>
        <v>BLACONS-CREST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+K3</f>
        <v>VALENCE-BOURG TT 4</v>
      </c>
      <c r="L17" s="7">
        <v>6</v>
      </c>
      <c r="O17" s="3" t="s">
        <v>17</v>
      </c>
      <c r="P17" s="26">
        <v>1</v>
      </c>
    </row>
    <row r="18" spans="1:12" ht="19.5" thickBot="1">
      <c r="A18" s="12"/>
      <c r="B18" s="13">
        <f>IF($A18="","",INDEX(Club,MATCH($A18,No,1)))</f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>
        <f>IF($L18="","",INDEX(Club,MATCH($L18,No,1)))</f>
      </c>
      <c r="L18" s="14"/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99" t="str">
        <f>+Poule!C43</f>
        <v>J4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31" t="s">
        <v>12</v>
      </c>
      <c r="I20" s="27" t="s">
        <v>13</v>
      </c>
      <c r="J20" s="27" t="s">
        <v>14</v>
      </c>
      <c r="K20" s="107">
        <f>+Poule!D43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3</v>
      </c>
      <c r="B21" s="6" t="str">
        <f>+B5</f>
        <v>EXEMPT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AUBENAS-VALS TT 2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2</v>
      </c>
      <c r="B22" s="6" t="str">
        <f>+B4</f>
        <v>LE TEIL OASIS TT 1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+K3</f>
        <v>VALENCE-BOURG TT 4</v>
      </c>
      <c r="L22" s="7">
        <v>6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4</v>
      </c>
      <c r="B23" s="6" t="str">
        <f>+K5</f>
        <v>MONTELIMAR TT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+K4</f>
        <v>BLACONS-CREST 2</v>
      </c>
      <c r="L23" s="7">
        <v>5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/>
      <c r="B24" s="53">
        <f>IF($A24="","",INDEX(Club,MATCH($A24,No,1)))</f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>
        <f>IF($L24="","",INDEX(Club,MATCH($L24,No,1)))</f>
      </c>
      <c r="L24" s="14"/>
    </row>
    <row r="25" spans="1:12" ht="19.5" customHeight="1" thickBot="1">
      <c r="A25" s="21"/>
      <c r="K25" s="3"/>
      <c r="L25" s="21"/>
    </row>
    <row r="26" spans="1:12" ht="18.75" customHeight="1">
      <c r="A26" s="119" t="str">
        <f>+Poule!C44</f>
        <v>J5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31" t="s">
        <v>12</v>
      </c>
      <c r="I26" s="27" t="s">
        <v>13</v>
      </c>
      <c r="J26" s="27" t="s">
        <v>14</v>
      </c>
      <c r="K26" s="107">
        <f>+Poule!D44</f>
        <v>44513</v>
      </c>
      <c r="L26" s="108"/>
    </row>
    <row r="27" spans="1:12" ht="18.75" customHeight="1">
      <c r="A27" s="5">
        <v>1</v>
      </c>
      <c r="B27" s="6" t="str">
        <f>+B3</f>
        <v>AUBENAS-VALS TT 2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+B4</f>
        <v>LE TEIL OASIS TT 1</v>
      </c>
      <c r="L27" s="7">
        <v>2</v>
      </c>
    </row>
    <row r="28" spans="1:12" ht="18.75" customHeight="1">
      <c r="A28" s="5">
        <v>5</v>
      </c>
      <c r="B28" s="6" t="str">
        <f>+K4</f>
        <v>BLACONS-CREST 2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+B5</f>
        <v>EXEMPT</v>
      </c>
      <c r="L28" s="7">
        <v>3</v>
      </c>
    </row>
    <row r="29" spans="1:12" ht="19.5" customHeight="1">
      <c r="A29" s="5">
        <v>6</v>
      </c>
      <c r="B29" s="6" t="str">
        <f>+K3</f>
        <v>VALENCE-BOURG TT 4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+K5</f>
        <v>MONTELIMAR TT 2</v>
      </c>
      <c r="L29" s="7">
        <v>4</v>
      </c>
    </row>
    <row r="30" spans="1:12" ht="19.5" thickBot="1">
      <c r="A30" s="12"/>
      <c r="B30" s="13">
        <f>IF($A30="","",INDEX(Club,MATCH($A30,No,1)))</f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>
        <f>IF($L30="","",INDEX(Club,MATCH($L30,No,1)))</f>
      </c>
      <c r="L30" s="14"/>
    </row>
    <row r="31" spans="1:12" ht="19.5" thickBot="1">
      <c r="A31" s="21"/>
      <c r="K31" s="3"/>
      <c r="L31" s="21"/>
    </row>
    <row r="32" spans="1:12" ht="18.75">
      <c r="A32" s="119"/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31" t="s">
        <v>12</v>
      </c>
      <c r="I32" s="27" t="s">
        <v>13</v>
      </c>
      <c r="J32" s="27" t="s">
        <v>14</v>
      </c>
      <c r="K32" s="107"/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e">
        <f>IF($L33="","",INDEX(Club,MATCH($L33,No,1)))</f>
        <v>#REF!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e">
        <f>IF($L34="","",INDEX(Club,MATCH($L34,No,1)))</f>
        <v>#REF!</v>
      </c>
      <c r="L34" s="7">
        <v>6</v>
      </c>
    </row>
    <row r="35" spans="1:12" ht="18.75" customHeight="1">
      <c r="A35" s="5">
        <v>4</v>
      </c>
      <c r="B35" s="6" t="e">
        <f>IF($A35="","",INDEX(Club,MATCH($A35,No,1)))</f>
        <v>#REF!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e">
        <f>IF($L35="","",INDEX(Club,MATCH($L35,No,1)))</f>
        <v>#REF!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 t="e">
        <f>IF($A36="","",INDEX(Club,MATCH($A36,No,1)))</f>
        <v>#REF!</v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e">
        <f>IF($L36="","",INDEX(Club,MATCH($L36,No,1)))</f>
        <v>#REF!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/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31" t="s">
        <v>12</v>
      </c>
      <c r="I38" s="27" t="s">
        <v>13</v>
      </c>
      <c r="J38" s="27" t="s">
        <v>14</v>
      </c>
      <c r="K38" s="107" t="e">
        <f>Poule!#REF!</f>
        <v>#REF!</v>
      </c>
      <c r="L38" s="108"/>
    </row>
    <row r="39" spans="1:12" ht="18.75">
      <c r="A39" s="5">
        <v>1</v>
      </c>
      <c r="B39" s="6" t="e">
        <f>IF($A39="","",INDEX(Club,MATCH($A39,No,1)))</f>
        <v>#REF!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e">
        <f>IF($L39="","",INDEX(Club,MATCH($L39,No,1)))</f>
        <v>#REF!</v>
      </c>
      <c r="L39" s="7">
        <v>2</v>
      </c>
    </row>
    <row r="40" spans="1:12" ht="18.75">
      <c r="A40" s="5">
        <v>6</v>
      </c>
      <c r="B40" s="6" t="e">
        <f>IF($A40="","",INDEX(Club,MATCH($A40,No,1)))</f>
        <v>#REF!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e">
        <f>IF($L40="","",INDEX(Club,MATCH($L40,No,1)))</f>
        <v>#REF!</v>
      </c>
      <c r="L40" s="7">
        <v>4</v>
      </c>
    </row>
    <row r="41" spans="1:12" ht="18.75">
      <c r="A41" s="5">
        <v>7</v>
      </c>
      <c r="B41" s="52" t="e">
        <f>IF($A41="","",INDEX(Club,MATCH($A41,No,1)))</f>
        <v>#REF!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 t="e">
        <f>IF($L41="","",INDEX(Club,MATCH($L41,No,1)))</f>
        <v>#REF!</v>
      </c>
      <c r="L41" s="7">
        <v>3</v>
      </c>
    </row>
    <row r="42" spans="1:12" ht="19.5" thickBot="1">
      <c r="A42" s="12">
        <v>8</v>
      </c>
      <c r="B42" s="13" t="e">
        <f>IF($A42="","",INDEX(Club,MATCH($A42,No,1)))</f>
        <v>#REF!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 t="e">
        <f>IF($L42="","",INDEX(Club,MATCH($L42,No,1)))</f>
        <v>#REF!</v>
      </c>
      <c r="L42" s="14">
        <v>5</v>
      </c>
    </row>
  </sheetData>
  <sheetProtection/>
  <mergeCells count="30">
    <mergeCell ref="O19:R23"/>
    <mergeCell ref="S19:X23"/>
    <mergeCell ref="F32:G32"/>
    <mergeCell ref="F38:G38"/>
    <mergeCell ref="A32:B32"/>
    <mergeCell ref="A38:B38"/>
    <mergeCell ref="A26:B26"/>
    <mergeCell ref="F26:G26"/>
    <mergeCell ref="K8:L8"/>
    <mergeCell ref="K14:L14"/>
    <mergeCell ref="K20:L20"/>
    <mergeCell ref="K26:L26"/>
    <mergeCell ref="K32:L32"/>
    <mergeCell ref="K38:L38"/>
    <mergeCell ref="F8:G8"/>
    <mergeCell ref="F14:G14"/>
    <mergeCell ref="A1:L1"/>
    <mergeCell ref="A8:B8"/>
    <mergeCell ref="A14:B14"/>
    <mergeCell ref="A20:B20"/>
    <mergeCell ref="F2:G2"/>
    <mergeCell ref="A2:B2"/>
    <mergeCell ref="K2:L2"/>
    <mergeCell ref="F20:G20"/>
    <mergeCell ref="N2:X2"/>
    <mergeCell ref="V3:X3"/>
    <mergeCell ref="N3:N4"/>
    <mergeCell ref="O3:O4"/>
    <mergeCell ref="Q3:U3"/>
    <mergeCell ref="P3:P4"/>
  </mergeCells>
  <conditionalFormatting sqref="C2:E32 C37:E65536 C36 E36 C35:E35 C33:C34 E33:E34">
    <cfRule type="cellIs" priority="13" dxfId="3" operator="equal" stopIfTrue="1">
      <formula>"PORT * "</formula>
    </cfRule>
  </conditionalFormatting>
  <conditionalFormatting sqref="F2 F7 F13 F19 F21:F25 F27:F65536">
    <cfRule type="cellIs" priority="14" dxfId="6" operator="greaterThan" stopIfTrue="1">
      <formula>20</formula>
    </cfRule>
  </conditionalFormatting>
  <conditionalFormatting sqref="B3:B7 B9:B13 B15:B19 B21:B25 B27:B31 B35:B37 B39:B65536">
    <cfRule type="cellIs" priority="15" dxfId="0" operator="equal" stopIfTrue="1">
      <formula>"PORT ST PERE 1"</formula>
    </cfRule>
  </conditionalFormatting>
  <conditionalFormatting sqref="K2:K65536 O1 O24:O65536 O3:O18">
    <cfRule type="cellIs" priority="16" dxfId="0" operator="equal" stopIfTrue="1">
      <formula>"PORT ST PERE 1"</formula>
    </cfRule>
  </conditionalFormatting>
  <conditionalFormatting sqref="F8">
    <cfRule type="cellIs" priority="12" dxfId="6" operator="greaterThan" stopIfTrue="1">
      <formula>20</formula>
    </cfRule>
  </conditionalFormatting>
  <conditionalFormatting sqref="F26">
    <cfRule type="cellIs" priority="8" dxfId="6" operator="greaterThan" stopIfTrue="1">
      <formula>20</formula>
    </cfRule>
  </conditionalFormatting>
  <conditionalFormatting sqref="F14">
    <cfRule type="cellIs" priority="10" dxfId="6" operator="greaterThan" stopIfTrue="1">
      <formula>20</formula>
    </cfRule>
  </conditionalFormatting>
  <conditionalFormatting sqref="F20">
    <cfRule type="cellIs" priority="9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X42"/>
  <sheetViews>
    <sheetView showGridLines="0" zoomScale="75" zoomScaleNormal="75" zoomScalePageLayoutView="0" workbookViewId="0" topLeftCell="A1">
      <selection activeCell="S12" sqref="S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Poule!D1</f>
        <v>Prérégional B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tr">
        <f>+Poule!C40</f>
        <v>J1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+Poule!D40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Poule!D2</f>
        <v>TT POUZINOIS 2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9</v>
      </c>
      <c r="G3" s="43">
        <v>5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Poule!D7</f>
        <v>VALENCE-BOURG TT 3</v>
      </c>
      <c r="L3" s="7">
        <v>6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Poule!D3</f>
        <v>EXEMPT</v>
      </c>
      <c r="C4" s="6">
        <f>IF(F4="","",IF(F4&gt;G4,1,IF(F4=G4,"",IF(F4&lt;G4,""))))</f>
      </c>
      <c r="D4" s="6">
        <f>IF(F4="","",IF(F4&gt;G4,"",IF(F4=G4,1,IF(F4&lt;G4,""))))</f>
      </c>
      <c r="E4" s="29">
        <f>IF(F4="","",IF(F4&gt;G4,"",IF(F4=G4,"",IF(F4&lt;G4,1))))</f>
      </c>
      <c r="F4" s="38"/>
      <c r="G4" s="39"/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</c>
      <c r="K4" s="6" t="str">
        <f>Poule!D6</f>
        <v>ROMANS ASPTT 5</v>
      </c>
      <c r="L4" s="7">
        <v>5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Poule!D4</f>
        <v>MONTELIER 1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8</v>
      </c>
      <c r="G5" s="39">
        <v>6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Poule!D5</f>
        <v>PPC DIEULEFIT 1</v>
      </c>
      <c r="L5" s="7">
        <v>4</v>
      </c>
      <c r="N5" s="49">
        <v>1</v>
      </c>
      <c r="O5" s="8" t="str">
        <f>Poule!D4</f>
        <v>MONTELIER 1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19</v>
      </c>
      <c r="W5" s="10">
        <f>SUMIF(Club_B,O5,Score_G)+SUMIF(Club_K,O5,Score_F)</f>
        <v>9</v>
      </c>
      <c r="X5" s="11">
        <f>V5/W5</f>
        <v>2.111111111111111</v>
      </c>
    </row>
    <row r="6" spans="1:24" ht="19.5" thickBot="1">
      <c r="A6" s="12"/>
      <c r="B6" s="13"/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</c>
      <c r="F6" s="40"/>
      <c r="G6" s="41"/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</c>
      <c r="K6" s="13"/>
      <c r="L6" s="14"/>
      <c r="N6" s="49">
        <v>2</v>
      </c>
      <c r="O6" s="8" t="str">
        <f>Poule!D2</f>
        <v>TT POUZINOIS 2</v>
      </c>
      <c r="P6" s="9">
        <f>(R6*3)+(S6*2)+(T6*1)-U6</f>
        <v>4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11</v>
      </c>
      <c r="W6" s="10">
        <f>SUMIF(Club_B,O6,Score_G)+SUMIF(Club_K,O6,Score_F)</f>
        <v>17</v>
      </c>
      <c r="X6" s="11">
        <f>V6/W6</f>
        <v>0.6470588235294118</v>
      </c>
    </row>
    <row r="7" spans="1:24" ht="19.5" thickBot="1">
      <c r="A7" s="15"/>
      <c r="L7" s="15"/>
      <c r="N7" s="49">
        <v>3</v>
      </c>
      <c r="O7" s="8" t="str">
        <f>Poule!D6</f>
        <v>ROMANS ASPTT 5</v>
      </c>
      <c r="P7" s="9">
        <f>(R7*3)+(S7*2)+(T7*1)-U7</f>
        <v>3</v>
      </c>
      <c r="Q7" s="10">
        <f>SUM(R7:U7)</f>
        <v>1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0</v>
      </c>
      <c r="U7" s="10">
        <v>0</v>
      </c>
      <c r="V7" s="10">
        <f>SUMIF(Club_B,O7,Score_F)+SUMIF(Club_K,O7,Score_G)</f>
        <v>12</v>
      </c>
      <c r="W7" s="10">
        <f>SUMIF(Club_B,O7,Score_G)+SUMIF(Club_K,O7,Score_F)</f>
        <v>2</v>
      </c>
      <c r="X7" s="11">
        <f>V7/W7</f>
        <v>6</v>
      </c>
    </row>
    <row r="8" spans="1:24" ht="18.75">
      <c r="A8" s="99" t="str">
        <f>+Poule!C41</f>
        <v>J2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+Poule!D41</f>
        <v>44471</v>
      </c>
      <c r="L8" s="108"/>
      <c r="N8" s="49">
        <v>4</v>
      </c>
      <c r="O8" s="8" t="str">
        <f>Poule!D7</f>
        <v>VALENCE-BOURG TT 3</v>
      </c>
      <c r="P8" s="9">
        <f>(R8*3)+(S8*2)+(T8*1)-U8</f>
        <v>2</v>
      </c>
      <c r="Q8" s="10">
        <f>SUM(R8:U8)</f>
        <v>2</v>
      </c>
      <c r="R8" s="10">
        <f>SUMIF(Club_B,O8,Gagne_C)+SUMIF(Club_K,O8,Gagne_H)</f>
        <v>0</v>
      </c>
      <c r="S8" s="10">
        <f>SUMIF(Club_B,O8,Nul_D)+SUMIF(Club_K,O8,Nul_I)</f>
        <v>0</v>
      </c>
      <c r="T8" s="10">
        <f>SUMIF(Club_B,O8,Perdu_E)+SUMIF(Club_K,O8,Perdu_J)</f>
        <v>2</v>
      </c>
      <c r="U8" s="10">
        <v>0</v>
      </c>
      <c r="V8" s="10">
        <f>SUMIF(Club_B,O8,Score_F)+SUMIF(Club_K,O8,Score_G)</f>
        <v>8</v>
      </c>
      <c r="W8" s="10">
        <f>SUMIF(Club_B,O8,Score_G)+SUMIF(Club_K,O8,Score_F)</f>
        <v>20</v>
      </c>
      <c r="X8" s="11">
        <f>V8/W8</f>
        <v>0.4</v>
      </c>
    </row>
    <row r="9" spans="1:24" ht="18.75">
      <c r="A9" s="5">
        <v>5</v>
      </c>
      <c r="B9" s="6" t="str">
        <f>+K4</f>
        <v>ROMANS ASPTT 5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12</v>
      </c>
      <c r="G9" s="39">
        <v>2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TT POUZINOIS 2</v>
      </c>
      <c r="L9" s="7">
        <v>1</v>
      </c>
      <c r="N9" s="49">
        <v>5</v>
      </c>
      <c r="O9" s="8" t="str">
        <f>Poule!D5</f>
        <v>PPC DIEULEFIT 1</v>
      </c>
      <c r="P9" s="9">
        <f>(R9*3)+(S9*2)+(T9*1)-U9</f>
        <v>1</v>
      </c>
      <c r="Q9" s="10">
        <f>SUM(R9:U9)</f>
        <v>1</v>
      </c>
      <c r="R9" s="10">
        <f>SUMIF(Club_B,O9,Gagne_C)+SUMIF(Club_K,O9,Gagne_H)</f>
        <v>0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6</v>
      </c>
      <c r="W9" s="10">
        <f>SUMIF(Club_B,O9,Score_G)+SUMIF(Club_K,O9,Score_F)</f>
        <v>8</v>
      </c>
      <c r="X9" s="11">
        <f>V9/W9</f>
        <v>0.75</v>
      </c>
    </row>
    <row r="10" spans="1:24" ht="18" customHeight="1">
      <c r="A10" s="5">
        <v>4</v>
      </c>
      <c r="B10" s="6" t="str">
        <f>+K5</f>
        <v>PPC DIEULEFIT 1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</c>
      <c r="F10" s="38"/>
      <c r="G10" s="39"/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EXEMPT</v>
      </c>
      <c r="L10" s="7">
        <v>2</v>
      </c>
      <c r="N10" s="49">
        <v>6</v>
      </c>
      <c r="O10" s="8"/>
      <c r="P10" s="9"/>
      <c r="Q10" s="10"/>
      <c r="R10" s="10"/>
      <c r="S10" s="10"/>
      <c r="T10" s="10"/>
      <c r="U10" s="10"/>
      <c r="V10" s="10"/>
      <c r="W10" s="10"/>
      <c r="X10" s="11"/>
    </row>
    <row r="11" spans="1:24" ht="18.75">
      <c r="A11" s="5">
        <v>6</v>
      </c>
      <c r="B11" s="6" t="str">
        <f>+K3</f>
        <v>VALENCE-BOURG TT 3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3</v>
      </c>
      <c r="G11" s="39">
        <v>11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MONTELIER 1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/>
      <c r="B12" s="13">
        <f>IF($A12="","",INDEX(Club,MATCH($A12,No,1)))</f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>
        <f>IF($L12="","",INDEX(Club,MATCH($L12,No,1)))</f>
      </c>
      <c r="L12" s="14"/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99" t="str">
        <f>+Poule!C42</f>
        <v>J3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+Poule!D42</f>
        <v>44492</v>
      </c>
      <c r="L14" s="108"/>
      <c r="P14" s="24"/>
    </row>
    <row r="15" spans="1:16" ht="18.75">
      <c r="A15" s="5">
        <v>1</v>
      </c>
      <c r="B15" s="6" t="str">
        <f>+B3</f>
        <v>TT POUZINOIS 2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PPC DIEULEFIT 1</v>
      </c>
      <c r="L15" s="7">
        <v>4</v>
      </c>
      <c r="O15" s="3" t="s">
        <v>15</v>
      </c>
      <c r="P15" s="26">
        <v>3</v>
      </c>
    </row>
    <row r="16" spans="1:16" ht="18.75">
      <c r="A16" s="5">
        <v>3</v>
      </c>
      <c r="B16" s="6" t="str">
        <f>+B5</f>
        <v>MONTELIER 1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+B4</f>
        <v>EXEMPT</v>
      </c>
      <c r="L16" s="7">
        <v>2</v>
      </c>
      <c r="O16" s="3" t="s">
        <v>16</v>
      </c>
      <c r="P16" s="26">
        <v>2</v>
      </c>
    </row>
    <row r="17" spans="1:16" ht="18.75">
      <c r="A17" s="5">
        <v>5</v>
      </c>
      <c r="B17" s="6" t="str">
        <f>+K4</f>
        <v>ROMANS ASPTT 5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+K3</f>
        <v>VALENCE-BOURG TT 3</v>
      </c>
      <c r="L17" s="7">
        <v>6</v>
      </c>
      <c r="O17" s="3" t="s">
        <v>17</v>
      </c>
      <c r="P17" s="26">
        <v>1</v>
      </c>
    </row>
    <row r="18" spans="1:12" ht="19.5" thickBot="1">
      <c r="A18" s="12"/>
      <c r="B18" s="13">
        <f>IF($A18="","",INDEX(Club,MATCH($A18,No,1)))</f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>
        <f>IF($L18="","",INDEX(Club,MATCH($L18,No,1)))</f>
      </c>
      <c r="L18" s="14"/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99" t="str">
        <f>+Poule!C43</f>
        <v>J4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+Poule!D43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3</v>
      </c>
      <c r="B21" s="6" t="str">
        <f>+B5</f>
        <v>MONTELIER 1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TT POUZINOIS 2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2</v>
      </c>
      <c r="B22" s="6" t="str">
        <f>+B4</f>
        <v>EXEMPT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+K3</f>
        <v>VALENCE-BOURG TT 3</v>
      </c>
      <c r="L22" s="7">
        <v>6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4</v>
      </c>
      <c r="B23" s="6" t="str">
        <f>+K5</f>
        <v>PPC DIEULEFIT 1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+K4</f>
        <v>ROMANS ASPTT 5</v>
      </c>
      <c r="L23" s="7">
        <v>5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/>
      <c r="B24" s="53">
        <f>IF($A24="","",INDEX(Club,MATCH($A24,No,1)))</f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>
        <f>IF($L24="","",INDEX(Club,MATCH($L24,No,1)))</f>
      </c>
      <c r="L24" s="14"/>
    </row>
    <row r="25" spans="1:12" ht="19.5" customHeight="1" thickBot="1">
      <c r="A25" s="21"/>
      <c r="K25" s="3"/>
      <c r="L25" s="21"/>
    </row>
    <row r="26" spans="1:12" ht="18.75" customHeight="1">
      <c r="A26" s="119" t="str">
        <f>+Poule!C44</f>
        <v>J5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+Poule!D44</f>
        <v>44513</v>
      </c>
      <c r="L26" s="108"/>
    </row>
    <row r="27" spans="1:12" ht="18.75" customHeight="1">
      <c r="A27" s="5">
        <v>1</v>
      </c>
      <c r="B27" s="6" t="str">
        <f>+B3</f>
        <v>TT POUZINOIS 2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+B4</f>
        <v>EXEMPT</v>
      </c>
      <c r="L27" s="7">
        <v>2</v>
      </c>
    </row>
    <row r="28" spans="1:12" ht="18.75" customHeight="1">
      <c r="A28" s="5">
        <v>5</v>
      </c>
      <c r="B28" s="6" t="str">
        <f>+K4</f>
        <v>ROMANS ASPTT 5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+B5</f>
        <v>MONTELIER 1</v>
      </c>
      <c r="L28" s="7">
        <v>3</v>
      </c>
    </row>
    <row r="29" spans="1:12" ht="19.5" customHeight="1">
      <c r="A29" s="5">
        <v>6</v>
      </c>
      <c r="B29" s="6" t="str">
        <f>+K3</f>
        <v>VALENCE-BOURG TT 3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+K5</f>
        <v>PPC DIEULEFIT 1</v>
      </c>
      <c r="L29" s="7">
        <v>4</v>
      </c>
    </row>
    <row r="30" spans="1:12" ht="19.5" thickBot="1">
      <c r="A30" s="12"/>
      <c r="B30" s="13">
        <f>IF($A30="","",INDEX(Club,MATCH($A30,No,1)))</f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>
        <f>IF($L30="","",INDEX(Club,MATCH($L30,No,1)))</f>
      </c>
      <c r="L30" s="14"/>
    </row>
    <row r="31" spans="1:12" ht="19.5" thickBot="1">
      <c r="A31" s="21"/>
      <c r="K31" s="3"/>
      <c r="L31" s="21"/>
    </row>
    <row r="32" spans="1:12" ht="18.75">
      <c r="A32" s="119"/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/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e">
        <f>IF($L33="","",INDEX(Club,MATCH($L33,No,1)))</f>
        <v>#REF!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e">
        <f>IF($L34="","",INDEX(Club,MATCH($L34,No,1)))</f>
        <v>#REF!</v>
      </c>
      <c r="L34" s="7">
        <v>6</v>
      </c>
    </row>
    <row r="35" spans="1:12" ht="18.75" customHeight="1">
      <c r="A35" s="5">
        <v>4</v>
      </c>
      <c r="B35" s="6" t="e">
        <f>IF($A35="","",INDEX(Club,MATCH($A35,No,1)))</f>
        <v>#REF!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e">
        <f>IF($L35="","",INDEX(Club,MATCH($L35,No,1)))</f>
        <v>#REF!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 t="e">
        <f>IF($A36="","",INDEX(Club,MATCH($A36,No,1)))</f>
        <v>#REF!</v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e">
        <f>IF($L36="","",INDEX(Club,MATCH($L36,No,1)))</f>
        <v>#REF!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/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 t="e">
        <f>Poule!#REF!</f>
        <v>#REF!</v>
      </c>
      <c r="L38" s="108"/>
    </row>
    <row r="39" spans="1:12" ht="18.75">
      <c r="A39" s="5">
        <v>1</v>
      </c>
      <c r="B39" s="6" t="e">
        <f>IF($A39="","",INDEX(Club,MATCH($A39,No,1)))</f>
        <v>#REF!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e">
        <f>IF($L39="","",INDEX(Club,MATCH($L39,No,1)))</f>
        <v>#REF!</v>
      </c>
      <c r="L39" s="7">
        <v>2</v>
      </c>
    </row>
    <row r="40" spans="1:12" ht="18.75">
      <c r="A40" s="5">
        <v>6</v>
      </c>
      <c r="B40" s="6" t="e">
        <f>IF($A40="","",INDEX(Club,MATCH($A40,No,1)))</f>
        <v>#REF!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e">
        <f>IF($L40="","",INDEX(Club,MATCH($L40,No,1)))</f>
        <v>#REF!</v>
      </c>
      <c r="L40" s="7">
        <v>4</v>
      </c>
    </row>
    <row r="41" spans="1:12" ht="18.75">
      <c r="A41" s="5">
        <v>7</v>
      </c>
      <c r="B41" s="52" t="e">
        <f>IF($A41="","",INDEX(Club,MATCH($A41,No,1)))</f>
        <v>#REF!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 t="e">
        <f>IF($L41="","",INDEX(Club,MATCH($L41,No,1)))</f>
        <v>#REF!</v>
      </c>
      <c r="L41" s="7">
        <v>3</v>
      </c>
    </row>
    <row r="42" spans="1:12" ht="19.5" thickBot="1">
      <c r="A42" s="12">
        <v>8</v>
      </c>
      <c r="B42" s="13" t="e">
        <f>IF($A42="","",INDEX(Club,MATCH($A42,No,1)))</f>
        <v>#REF!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 t="e">
        <f>IF($L42="","",INDEX(Club,MATCH($L42,No,1)))</f>
        <v>#REF!</v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42"/>
  <sheetViews>
    <sheetView showGridLines="0" zoomScale="75" zoomScaleNormal="75" zoomScalePageLayoutView="0" workbookViewId="0" topLeftCell="A1">
      <selection activeCell="O12" sqref="O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Poule!B9</f>
        <v>Départementale 1 A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">
        <v>80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+Poule!B40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+Poule!B10</f>
        <v>PRIVAS SC TT 3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9</v>
      </c>
      <c r="G3" s="43">
        <v>5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+Poule!B17</f>
        <v>TT GOUBETOIS 3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+Poule!B11</f>
        <v>T.T.TRICASTIN 2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10</v>
      </c>
      <c r="G4" s="39">
        <v>4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+Poule!B16</f>
        <v>ROMANS ASPTT 7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+Poule!B12</f>
        <v>MONTELIER 2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+Poule!B15</f>
        <v>AIRE PING 3</v>
      </c>
      <c r="L5" s="7">
        <v>6</v>
      </c>
      <c r="N5" s="49">
        <v>1</v>
      </c>
      <c r="O5" s="8" t="str">
        <f>+Poule!B12</f>
        <v>MONTELIER 2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23</v>
      </c>
      <c r="W5" s="10">
        <f>SUMIF(Club_B,O5,Score_G)+SUMIF(Club_K,O5,Score_F)</f>
        <v>5</v>
      </c>
      <c r="X5" s="11">
        <f>V5/W5</f>
        <v>4.6</v>
      </c>
    </row>
    <row r="6" spans="1:24" ht="19.5" thickBot="1">
      <c r="A6" s="12">
        <v>4</v>
      </c>
      <c r="B6" s="13" t="str">
        <f>+Poule!B13</f>
        <v>ANNONAY 3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14</v>
      </c>
      <c r="G6" s="41">
        <v>0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+Poule!B14</f>
        <v>BUIS 1</v>
      </c>
      <c r="L6" s="14">
        <v>5</v>
      </c>
      <c r="N6" s="49">
        <v>2</v>
      </c>
      <c r="O6" s="8" t="str">
        <f>+Poule!B10</f>
        <v>PRIVAS SC TT 3</v>
      </c>
      <c r="P6" s="9">
        <f>(R6*3)+(S6*2)+(T6*1)-U6</f>
        <v>6</v>
      </c>
      <c r="Q6" s="10">
        <f>SUM(R6:U6)</f>
        <v>2</v>
      </c>
      <c r="R6" s="10">
        <f>SUMIF(Club_B,O6,Gagne_C)+SUMIF(Club_K,O6,Gagne_H)</f>
        <v>2</v>
      </c>
      <c r="S6" s="10">
        <f>SUMIF(Club_B,O6,Nul_D)+SUMIF(Club_K,O6,Nul_I)</f>
        <v>0</v>
      </c>
      <c r="T6" s="10">
        <f>SUMIF(Club_B,O6,Perdu_E)+SUMIF(Club_K,O6,Perdu_J)</f>
        <v>0</v>
      </c>
      <c r="U6" s="10">
        <v>0</v>
      </c>
      <c r="V6" s="10">
        <f>SUMIF(Club_B,O6,Score_F)+SUMIF(Club_K,O6,Score_G)</f>
        <v>20</v>
      </c>
      <c r="W6" s="10">
        <f>SUMIF(Club_B,O6,Score_G)+SUMIF(Club_K,O6,Score_F)</f>
        <v>8</v>
      </c>
      <c r="X6" s="11">
        <f>V6/W6</f>
        <v>2.5</v>
      </c>
    </row>
    <row r="7" spans="1:24" ht="19.5" thickBot="1">
      <c r="A7" s="15"/>
      <c r="L7" s="15"/>
      <c r="N7" s="49">
        <v>3</v>
      </c>
      <c r="O7" s="8" t="str">
        <f>+Poule!B11</f>
        <v>T.T.TRICASTIN 2</v>
      </c>
      <c r="P7" s="9">
        <f>(R7*3)+(S7*2)+(T7*1)-U7</f>
        <v>6</v>
      </c>
      <c r="Q7" s="10">
        <f>SUM(R7:U7)</f>
        <v>2</v>
      </c>
      <c r="R7" s="10">
        <f>SUMIF(Club_B,O7,Gagne_C)+SUMIF(Club_K,O7,Gagne_H)</f>
        <v>2</v>
      </c>
      <c r="S7" s="10">
        <f>SUMIF(Club_B,O7,Nul_D)+SUMIF(Club_K,O7,Nul_I)</f>
        <v>0</v>
      </c>
      <c r="T7" s="10">
        <f>SUMIF(Club_B,O7,Perdu_E)+SUMIF(Club_K,O7,Perdu_J)</f>
        <v>0</v>
      </c>
      <c r="U7" s="10">
        <v>0</v>
      </c>
      <c r="V7" s="10">
        <f>SUMIF(Club_B,O7,Score_F)+SUMIF(Club_K,O7,Score_G)</f>
        <v>18</v>
      </c>
      <c r="W7" s="10">
        <f>SUMIF(Club_B,O7,Score_G)+SUMIF(Club_K,O7,Score_F)</f>
        <v>10</v>
      </c>
      <c r="X7" s="11">
        <f>V7/W7</f>
        <v>1.8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+Poule!B13</f>
        <v>ANNONAY 3</v>
      </c>
      <c r="P8" s="9">
        <f>(R8*3)+(S8*2)+(T8*1)-U8</f>
        <v>4</v>
      </c>
      <c r="Q8" s="10">
        <f>SUM(R8:U8)</f>
        <v>2</v>
      </c>
      <c r="R8" s="10">
        <f>SUMIF(Club_B,O8,Gagne_C)+SUMIF(Club_K,O8,Gagne_H)</f>
        <v>1</v>
      </c>
      <c r="S8" s="10">
        <f>SUMIF(Club_B,O8,Nul_D)+SUMIF(Club_K,O8,Nul_I)</f>
        <v>0</v>
      </c>
      <c r="T8" s="10">
        <f>SUMIF(Club_B,O8,Perdu_E)+SUMIF(Club_K,O8,Perdu_J)</f>
        <v>1</v>
      </c>
      <c r="U8" s="10">
        <v>0</v>
      </c>
      <c r="V8" s="10">
        <f>SUMIF(Club_B,O8,Score_F)+SUMIF(Club_K,O8,Score_G)</f>
        <v>17</v>
      </c>
      <c r="W8" s="10">
        <f>SUMIF(Club_B,O8,Score_G)+SUMIF(Club_K,O8,Score_F)</f>
        <v>11</v>
      </c>
      <c r="X8" s="11">
        <f>V8/W8</f>
        <v>1.5454545454545454</v>
      </c>
    </row>
    <row r="9" spans="1:24" ht="18.75">
      <c r="A9" s="5">
        <v>7</v>
      </c>
      <c r="B9" s="6" t="str">
        <f>+K4</f>
        <v>ROMANS ASPTT 7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  <v>1</v>
      </c>
      <c r="F9" s="38">
        <v>3</v>
      </c>
      <c r="G9" s="39">
        <v>11</v>
      </c>
      <c r="H9" s="32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PRIVAS SC TT 3</v>
      </c>
      <c r="L9" s="7">
        <v>1</v>
      </c>
      <c r="N9" s="49">
        <v>5</v>
      </c>
      <c r="O9" s="8" t="str">
        <f>+Poule!B17</f>
        <v>TT GOUBETOIS 3</v>
      </c>
      <c r="P9" s="9">
        <f>(R9*3)+(S9*2)+(T9*1)-U9</f>
        <v>4</v>
      </c>
      <c r="Q9" s="10">
        <f>SUM(R9:U9)</f>
        <v>2</v>
      </c>
      <c r="R9" s="10">
        <f>SUMIF(Club_B,O9,Gagne_C)+SUMIF(Club_K,O9,Gagne_H)</f>
        <v>1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16</v>
      </c>
      <c r="W9" s="10">
        <f>SUMIF(Club_B,O9,Score_G)+SUMIF(Club_K,O9,Score_F)</f>
        <v>12</v>
      </c>
      <c r="X9" s="11">
        <f>V9/W9</f>
        <v>1.3333333333333333</v>
      </c>
    </row>
    <row r="10" spans="1:24" ht="18" customHeight="1">
      <c r="A10" s="5">
        <v>6</v>
      </c>
      <c r="B10" s="6" t="str">
        <f>+K5</f>
        <v>AIRE PING 3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6</v>
      </c>
      <c r="G10" s="39">
        <v>8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T.T.TRICASTIN 2</v>
      </c>
      <c r="L10" s="7">
        <v>2</v>
      </c>
      <c r="N10" s="49">
        <v>6</v>
      </c>
      <c r="O10" s="8" t="str">
        <f>+Poule!B15</f>
        <v>AIRE PING 3</v>
      </c>
      <c r="P10" s="9">
        <f>(R10*3)+(S10*2)+(T10*1)-U10</f>
        <v>2</v>
      </c>
      <c r="Q10" s="10">
        <f>SUM(R10:U10)</f>
        <v>2</v>
      </c>
      <c r="R10" s="10">
        <f>SUMIF(Club_B,O10,Gagne_C)+SUMIF(Club_K,O10,Gagne_H)</f>
        <v>0</v>
      </c>
      <c r="S10" s="10">
        <f>SUMIF(Club_B,O10,Nul_D)+SUMIF(Club_K,O10,Nul_I)</f>
        <v>0</v>
      </c>
      <c r="T10" s="10">
        <f>SUMIF(Club_B,O10,Perdu_E)+SUMIF(Club_K,O10,Perdu_J)</f>
        <v>2</v>
      </c>
      <c r="U10" s="10">
        <v>0</v>
      </c>
      <c r="V10" s="10">
        <f>SUMIF(Club_B,O10,Score_F)+SUMIF(Club_K,O10,Score_G)</f>
        <v>11</v>
      </c>
      <c r="W10" s="10">
        <f>SUMIF(Club_B,O10,Score_G)+SUMIF(Club_K,O10,Score_F)</f>
        <v>17</v>
      </c>
      <c r="X10" s="11">
        <f>V10/W10</f>
        <v>0.6470588235294118</v>
      </c>
    </row>
    <row r="11" spans="1:24" ht="18.75">
      <c r="A11" s="5">
        <v>5</v>
      </c>
      <c r="B11" s="6" t="str">
        <f>+K6</f>
        <v>BUIS 1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0</v>
      </c>
      <c r="G11" s="39">
        <v>14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MONTELIER 2</v>
      </c>
      <c r="L11" s="7">
        <v>3</v>
      </c>
      <c r="N11" s="49">
        <v>7</v>
      </c>
      <c r="O11" s="8" t="str">
        <f>+Poule!B16</f>
        <v>ROMANS ASPTT 7</v>
      </c>
      <c r="P11" s="9">
        <f>(R11*3)+(S11*2)+(T11*1)-U11</f>
        <v>2</v>
      </c>
      <c r="Q11" s="10">
        <f>SUM(R11:U11)</f>
        <v>2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2</v>
      </c>
      <c r="U11" s="10">
        <v>0</v>
      </c>
      <c r="V11" s="10">
        <f>SUMIF(Club_B,O11,Score_F)+SUMIF(Club_K,O11,Score_G)</f>
        <v>7</v>
      </c>
      <c r="W11" s="10">
        <f>SUMIF(Club_B,O11,Score_G)+SUMIF(Club_K,O11,Score_F)</f>
        <v>21</v>
      </c>
      <c r="X11" s="11">
        <f>V11/W11</f>
        <v>0.3333333333333333</v>
      </c>
    </row>
    <row r="12" spans="1:24" ht="19.5" thickBot="1">
      <c r="A12" s="12">
        <v>8</v>
      </c>
      <c r="B12" s="13" t="str">
        <f>+K3</f>
        <v>TT GOUBETOIS 3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11</v>
      </c>
      <c r="G12" s="41">
        <v>3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ANNONAY 3</v>
      </c>
      <c r="L12" s="14">
        <v>4</v>
      </c>
      <c r="N12" s="50">
        <v>8</v>
      </c>
      <c r="O12" s="17" t="str">
        <f>+Poule!B14</f>
        <v>BUIS 1</v>
      </c>
      <c r="P12" s="18">
        <f>(R12*3)+(S12*2)+(T12*1)-U12</f>
        <v>2</v>
      </c>
      <c r="Q12" s="19">
        <f>SUM(R12:U12)</f>
        <v>2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2</v>
      </c>
      <c r="U12" s="19">
        <v>0</v>
      </c>
      <c r="V12" s="19">
        <f>SUMIF(Club_B,O12,Score_F)+SUMIF(Club_K,O12,Score_G)</f>
        <v>0</v>
      </c>
      <c r="W12" s="19">
        <f>SUMIF(Club_B,O12,Score_G)+SUMIF(Club_K,O12,Score_F)</f>
        <v>28</v>
      </c>
      <c r="X12" s="20">
        <f>V12/W12</f>
        <v>0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PRIVAS SC TT 3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AIRE PING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T.T.TRICASTIN 2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BUIS 1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MONTELIER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ANNONAY 3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TT GOUBETOIS 3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ROMANS ASPTT 7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BUIS 1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PRIVAS SC TT 3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ANNONAY 3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T.T.TRICASTIN 2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MONTELIER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TT GOUBETOIS 3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AIRE PING 3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ROMANS ASPTT 7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PRIVAS SC TT 3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ANNONAY 3</v>
      </c>
      <c r="L27" s="7">
        <v>4</v>
      </c>
    </row>
    <row r="28" spans="1:12" ht="18.75" customHeight="1">
      <c r="A28" s="5">
        <v>2</v>
      </c>
      <c r="B28" s="6" t="str">
        <f>+K22</f>
        <v>T.T.TRICASTIN 2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MONTELIER 2</v>
      </c>
      <c r="L28" s="7">
        <v>3</v>
      </c>
    </row>
    <row r="29" spans="1:12" ht="19.5" customHeight="1">
      <c r="A29" s="5">
        <v>7</v>
      </c>
      <c r="B29" s="6" t="str">
        <f>+K24</f>
        <v>ROMANS ASPTT 7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BUIS 1</v>
      </c>
      <c r="L29" s="7">
        <v>5</v>
      </c>
    </row>
    <row r="30" spans="1:12" ht="19.5" thickBot="1">
      <c r="A30" s="12">
        <v>8</v>
      </c>
      <c r="B30" s="13" t="str">
        <f>+K23</f>
        <v>TT GOUBETOIS 3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AIRE PING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PRIVAS SC TT 3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AIRE PING 3</v>
      </c>
      <c r="L34" s="7">
        <v>6</v>
      </c>
    </row>
    <row r="35" spans="1:12" ht="18.75" customHeight="1">
      <c r="A35" s="5">
        <v>4</v>
      </c>
      <c r="B35" s="6" t="str">
        <f>+K27</f>
        <v>ANNONAY 3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ROMANS ASPTT 7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TT GOUBETOIS 3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PRIVAS SC TT 3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AIRE PING 3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ANNONAY 3</v>
      </c>
      <c r="L40" s="7">
        <v>4</v>
      </c>
    </row>
    <row r="41" spans="1:12" ht="18.75">
      <c r="A41" s="5">
        <v>7</v>
      </c>
      <c r="B41" s="52" t="str">
        <f>+K35</f>
        <v>ROMANS ASPTT 7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TT GOUBETOIS 3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3:B7 B9:B13 B15:B19 B21:B25 B27:B31 B35:B37 B39:B65536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X42"/>
  <sheetViews>
    <sheetView showGridLines="0" zoomScale="75" zoomScaleNormal="75" zoomScalePageLayoutView="0" workbookViewId="0" topLeftCell="A1">
      <selection activeCell="Q15" sqref="Q15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Poule!D9</f>
        <v>Départementale 1 B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19" t="s">
        <v>80</v>
      </c>
      <c r="B2" s="100"/>
      <c r="C2" s="27" t="s">
        <v>12</v>
      </c>
      <c r="D2" s="27" t="s">
        <v>13</v>
      </c>
      <c r="E2" s="27" t="s">
        <v>14</v>
      </c>
      <c r="F2" s="120" t="s">
        <v>18</v>
      </c>
      <c r="G2" s="121"/>
      <c r="H2" s="27" t="s">
        <v>12</v>
      </c>
      <c r="I2" s="27" t="s">
        <v>13</v>
      </c>
      <c r="J2" s="27" t="s">
        <v>14</v>
      </c>
      <c r="K2" s="107">
        <f>+Poule!B40</f>
        <v>44464</v>
      </c>
      <c r="L2" s="108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Poule!D10</f>
        <v>LE CHEYLARD TT 2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  <v>1</v>
      </c>
      <c r="F3" s="42">
        <v>5</v>
      </c>
      <c r="G3" s="43">
        <v>9</v>
      </c>
      <c r="H3" s="32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Poule!D17</f>
        <v>ROMANS ASPTT 6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Poule!D11</f>
        <v>AIRE PING 2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9</v>
      </c>
      <c r="G4" s="39">
        <v>5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Poule!D16</f>
        <v>MONTELIER 3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Poule!D12</f>
        <v>LA VOULTE LIVRON 1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Poule!D15</f>
        <v>MANTHES TT 3</v>
      </c>
      <c r="L5" s="7">
        <v>6</v>
      </c>
      <c r="N5" s="49">
        <v>1</v>
      </c>
      <c r="O5" s="8" t="str">
        <f>Poule!D12</f>
        <v>LA VOULTE LIVRON 1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23</v>
      </c>
      <c r="W5" s="10">
        <f>SUMIF(Club_B,O5,Score_G)+SUMIF(Club_K,O5,Score_F)</f>
        <v>5</v>
      </c>
      <c r="X5" s="11">
        <f>V5/W5</f>
        <v>4.6</v>
      </c>
    </row>
    <row r="6" spans="1:24" ht="19.5" thickBot="1">
      <c r="A6" s="12">
        <v>4</v>
      </c>
      <c r="B6" s="13" t="str">
        <f>Poule!D13</f>
        <v>TOURNON ERTT 1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9</v>
      </c>
      <c r="G6" s="41">
        <v>5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Poule!D14</f>
        <v>ANNONAY TTBA 2</v>
      </c>
      <c r="L6" s="14">
        <v>5</v>
      </c>
      <c r="N6" s="49">
        <v>2</v>
      </c>
      <c r="O6" s="8" t="str">
        <f>Poule!D17</f>
        <v>ROMANS ASPTT 6</v>
      </c>
      <c r="P6" s="9">
        <f>(R6*3)+(S6*2)+(T6*1)-U6</f>
        <v>6</v>
      </c>
      <c r="Q6" s="10">
        <f>SUM(R6:U6)</f>
        <v>2</v>
      </c>
      <c r="R6" s="10">
        <f>SUMIF(Club_B,O6,Gagne_C)+SUMIF(Club_K,O6,Gagne_H)</f>
        <v>2</v>
      </c>
      <c r="S6" s="10">
        <f>SUMIF(Club_B,O6,Nul_D)+SUMIF(Club_K,O6,Nul_I)</f>
        <v>0</v>
      </c>
      <c r="T6" s="10">
        <f>SUMIF(Club_B,O6,Perdu_E)+SUMIF(Club_K,O6,Perdu_J)</f>
        <v>0</v>
      </c>
      <c r="U6" s="10">
        <v>0</v>
      </c>
      <c r="V6" s="10">
        <f>SUMIF(Club_B,O6,Score_F)+SUMIF(Club_K,O6,Score_G)</f>
        <v>17</v>
      </c>
      <c r="W6" s="10">
        <f>SUMIF(Club_B,O6,Score_G)+SUMIF(Club_K,O6,Score_F)</f>
        <v>11</v>
      </c>
      <c r="X6" s="11">
        <f>V6/W6</f>
        <v>1.5454545454545454</v>
      </c>
    </row>
    <row r="7" spans="1:24" ht="19.5" thickBot="1">
      <c r="A7" s="15"/>
      <c r="L7" s="15"/>
      <c r="N7" s="49">
        <v>3</v>
      </c>
      <c r="O7" s="8" t="str">
        <f>Poule!D11</f>
        <v>AIRE PING 2</v>
      </c>
      <c r="P7" s="9">
        <f>(R7*3)+(S7*2)+(T7*1)-U7</f>
        <v>4</v>
      </c>
      <c r="Q7" s="10">
        <f>SUM(R7:U7)</f>
        <v>2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15</v>
      </c>
      <c r="W7" s="10">
        <f>SUMIF(Club_B,O7,Score_G)+SUMIF(Club_K,O7,Score_F)</f>
        <v>13</v>
      </c>
      <c r="X7" s="11">
        <f>V7/W7</f>
        <v>1.1538461538461537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Poule!D13</f>
        <v>TOURNON ERTT 1</v>
      </c>
      <c r="P8" s="9">
        <f>(R8*3)+(S8*2)+(T8*1)-U8</f>
        <v>4</v>
      </c>
      <c r="Q8" s="10">
        <f>SUM(R8:U8)</f>
        <v>2</v>
      </c>
      <c r="R8" s="10">
        <f>SUMIF(Club_B,O8,Gagne_C)+SUMIF(Club_K,O8,Gagne_H)</f>
        <v>1</v>
      </c>
      <c r="S8" s="10">
        <f>SUMIF(Club_B,O8,Nul_D)+SUMIF(Club_K,O8,Nul_I)</f>
        <v>0</v>
      </c>
      <c r="T8" s="10">
        <f>SUMIF(Club_B,O8,Perdu_E)+SUMIF(Club_K,O8,Perdu_J)</f>
        <v>1</v>
      </c>
      <c r="U8" s="10">
        <v>0</v>
      </c>
      <c r="V8" s="10">
        <f>SUMIF(Club_B,O8,Score_F)+SUMIF(Club_K,O8,Score_G)</f>
        <v>15</v>
      </c>
      <c r="W8" s="10">
        <f>SUMIF(Club_B,O8,Score_G)+SUMIF(Club_K,O8,Score_F)</f>
        <v>13</v>
      </c>
      <c r="X8" s="11">
        <f>V8/W8</f>
        <v>1.1538461538461537</v>
      </c>
    </row>
    <row r="9" spans="1:24" ht="18.75">
      <c r="A9" s="5">
        <v>7</v>
      </c>
      <c r="B9" s="6" t="str">
        <f>+K4</f>
        <v>MONTELIER 3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9</v>
      </c>
      <c r="G9" s="39">
        <v>5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LE CHEYLARD TT 2</v>
      </c>
      <c r="L9" s="7">
        <v>1</v>
      </c>
      <c r="N9" s="49">
        <v>5</v>
      </c>
      <c r="O9" s="8" t="str">
        <f>Poule!D16</f>
        <v>MONTELIER 3</v>
      </c>
      <c r="P9" s="9">
        <f>(R9*3)+(S9*2)+(T9*1)-U9</f>
        <v>4</v>
      </c>
      <c r="Q9" s="10">
        <f>SUM(R9:U9)</f>
        <v>2</v>
      </c>
      <c r="R9" s="10">
        <f>SUMIF(Club_B,O9,Gagne_C)+SUMIF(Club_K,O9,Gagne_H)</f>
        <v>1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14</v>
      </c>
      <c r="W9" s="10">
        <f>SUMIF(Club_B,O9,Score_G)+SUMIF(Club_K,O9,Score_F)</f>
        <v>14</v>
      </c>
      <c r="X9" s="11">
        <f>V9/W9</f>
        <v>1</v>
      </c>
    </row>
    <row r="10" spans="1:24" ht="18" customHeight="1">
      <c r="A10" s="5">
        <v>6</v>
      </c>
      <c r="B10" s="6" t="str">
        <f>+K5</f>
        <v>MANTHES TT 3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29">
        <f>IF(F10="","",IF(F10&gt;G10,"",IF(F10=G10,"",IF(F10&lt;G10,1))))</f>
      </c>
      <c r="F10" s="38">
        <v>8</v>
      </c>
      <c r="G10" s="39">
        <v>6</v>
      </c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AIRE PING 2</v>
      </c>
      <c r="L10" s="7">
        <v>2</v>
      </c>
      <c r="N10" s="49">
        <v>6</v>
      </c>
      <c r="O10" s="8" t="str">
        <f>Poule!D15</f>
        <v>MANTHES TT 3</v>
      </c>
      <c r="P10" s="9">
        <f>(R10*3)+(S10*2)+(T10*1)-U10</f>
        <v>4</v>
      </c>
      <c r="Q10" s="10">
        <f>SUM(R10:U10)</f>
        <v>2</v>
      </c>
      <c r="R10" s="10">
        <f>SUMIF(Club_B,O10,Gagne_C)+SUMIF(Club_K,O10,Gagne_H)</f>
        <v>1</v>
      </c>
      <c r="S10" s="10">
        <f>SUMIF(Club_B,O10,Nul_D)+SUMIF(Club_K,O10,Nul_I)</f>
        <v>0</v>
      </c>
      <c r="T10" s="10">
        <f>SUMIF(Club_B,O10,Perdu_E)+SUMIF(Club_K,O10,Perdu_J)</f>
        <v>1</v>
      </c>
      <c r="U10" s="10">
        <v>0</v>
      </c>
      <c r="V10" s="10">
        <f>SUMIF(Club_B,O10,Score_F)+SUMIF(Club_K,O10,Score_G)</f>
        <v>13</v>
      </c>
      <c r="W10" s="10">
        <f>SUMIF(Club_B,O10,Score_G)+SUMIF(Club_K,O10,Score_F)</f>
        <v>15</v>
      </c>
      <c r="X10" s="11">
        <f>V10/W10</f>
        <v>0.8666666666666667</v>
      </c>
    </row>
    <row r="11" spans="1:24" ht="18.75">
      <c r="A11" s="5">
        <v>5</v>
      </c>
      <c r="B11" s="6" t="str">
        <f>+K6</f>
        <v>ANNONAY TTBA 2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0</v>
      </c>
      <c r="G11" s="39">
        <v>14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LA VOULTE LIVRON 1</v>
      </c>
      <c r="L11" s="7">
        <v>3</v>
      </c>
      <c r="N11" s="49">
        <v>7</v>
      </c>
      <c r="O11" s="8" t="str">
        <f>Poule!D10</f>
        <v>LE CHEYLARD TT 2</v>
      </c>
      <c r="P11" s="9">
        <f>(R11*3)+(S11*2)+(T11*1)-U11</f>
        <v>2</v>
      </c>
      <c r="Q11" s="10">
        <f>SUM(R11:U11)</f>
        <v>2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2</v>
      </c>
      <c r="U11" s="10">
        <v>0</v>
      </c>
      <c r="V11" s="10">
        <f>SUMIF(Club_B,O11,Score_F)+SUMIF(Club_K,O11,Score_G)</f>
        <v>10</v>
      </c>
      <c r="W11" s="10">
        <f>SUMIF(Club_B,O11,Score_G)+SUMIF(Club_K,O11,Score_F)</f>
        <v>18</v>
      </c>
      <c r="X11" s="11">
        <f>V11/W11</f>
        <v>0.5555555555555556</v>
      </c>
    </row>
    <row r="12" spans="1:24" ht="19.5" thickBot="1">
      <c r="A12" s="12">
        <v>8</v>
      </c>
      <c r="B12" s="13" t="str">
        <f>+K3</f>
        <v>ROMANS ASPTT 6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8</v>
      </c>
      <c r="G12" s="41">
        <v>6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TOURNON ERTT 1</v>
      </c>
      <c r="L12" s="14">
        <v>4</v>
      </c>
      <c r="N12" s="50">
        <v>8</v>
      </c>
      <c r="O12" s="17" t="str">
        <f>Poule!D14</f>
        <v>ANNONAY TTBA 2</v>
      </c>
      <c r="P12" s="18">
        <f>(R12*3)+(S12*2)+(T12*1)-U12</f>
        <v>2</v>
      </c>
      <c r="Q12" s="19">
        <f>SUM(R12:U12)</f>
        <v>2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2</v>
      </c>
      <c r="U12" s="19">
        <v>0</v>
      </c>
      <c r="V12" s="19">
        <f>SUMIF(Club_B,O12,Score_F)+SUMIF(Club_K,O12,Score_G)</f>
        <v>5</v>
      </c>
      <c r="W12" s="19">
        <f>SUMIF(Club_B,O12,Score_G)+SUMIF(Club_K,O12,Score_F)</f>
        <v>23</v>
      </c>
      <c r="X12" s="20">
        <f>V12/W12</f>
        <v>0.21739130434782608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LE CHEYLARD TT 2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MANTHES TT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AIRE PING 2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ANNONAY TTBA 2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LA VOULTE LIVRON 1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TOURNON ERTT 1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ROMANS ASPTT 6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MONTELIER 3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ANNONAY TTBA 2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LE CHEYLARD TT 2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TOURNON ERTT 1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AIRE PING 2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LA VOULTE LIVRON 1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ROMANS ASPTT 6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MANTHES TT 3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MONTELIER 3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LE CHEYLARD TT 2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TOURNON ERTT 1</v>
      </c>
      <c r="L27" s="7">
        <v>4</v>
      </c>
    </row>
    <row r="28" spans="1:12" ht="18.75" customHeight="1">
      <c r="A28" s="5">
        <v>2</v>
      </c>
      <c r="B28" s="6" t="str">
        <f>+K22</f>
        <v>AIRE PING 2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LA VOULTE LIVRON 1</v>
      </c>
      <c r="L28" s="7">
        <v>3</v>
      </c>
    </row>
    <row r="29" spans="1:12" ht="19.5" customHeight="1">
      <c r="A29" s="5">
        <v>7</v>
      </c>
      <c r="B29" s="6" t="str">
        <f>+K24</f>
        <v>MONTELIER 3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ANNONAY TTBA 2</v>
      </c>
      <c r="L29" s="7">
        <v>5</v>
      </c>
    </row>
    <row r="30" spans="1:12" ht="19.5" thickBot="1">
      <c r="A30" s="12">
        <v>8</v>
      </c>
      <c r="B30" s="13" t="str">
        <f>+K23</f>
        <v>ROMANS ASPTT 6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MANTHES TT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LE CHEYLARD TT 2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MANTHES TT 3</v>
      </c>
      <c r="L34" s="7">
        <v>6</v>
      </c>
    </row>
    <row r="35" spans="1:12" ht="18.75" customHeight="1">
      <c r="A35" s="5">
        <v>4</v>
      </c>
      <c r="B35" s="6" t="str">
        <f>+K27</f>
        <v>TOURNON ERTT 1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MONTELIER 3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ROMANS ASPTT 6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LE CHEYLARD TT 2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MANTHES TT 3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TOURNON ERTT 1</v>
      </c>
      <c r="L40" s="7">
        <v>4</v>
      </c>
    </row>
    <row r="41" spans="1:12" ht="18.75">
      <c r="A41" s="5">
        <v>7</v>
      </c>
      <c r="B41" s="52" t="str">
        <f>+K35</f>
        <v>MONTELIER 3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ROMANS ASPTT 6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X42"/>
  <sheetViews>
    <sheetView showGridLines="0" zoomScale="75" zoomScaleNormal="75" zoomScalePageLayoutView="0" workbookViewId="0" topLeftCell="A1">
      <selection activeCell="T11" sqref="T11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+Poule!B19</f>
        <v>Départementale 2 A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19" t="s">
        <v>80</v>
      </c>
      <c r="B2" s="100"/>
      <c r="C2" s="27" t="s">
        <v>12</v>
      </c>
      <c r="D2" s="27" t="s">
        <v>13</v>
      </c>
      <c r="E2" s="27" t="s">
        <v>14</v>
      </c>
      <c r="F2" s="120" t="s">
        <v>18</v>
      </c>
      <c r="G2" s="121"/>
      <c r="H2" s="27" t="s">
        <v>12</v>
      </c>
      <c r="I2" s="27" t="s">
        <v>13</v>
      </c>
      <c r="J2" s="27" t="s">
        <v>14</v>
      </c>
      <c r="K2" s="107">
        <f>+Poule!B40</f>
        <v>44464</v>
      </c>
      <c r="L2" s="108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+Poule!B20</f>
        <v> MONTELIMAR TT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+Poule!B27</f>
        <v>Exempt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+Poule!B21</f>
        <v>TT POUZINOIS 3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+Poule!B26</f>
        <v> ROMANS ASPTT 9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+Poule!B22</f>
        <v> LA VOULTE LIVRON 2</v>
      </c>
      <c r="C5" s="6">
        <f>IF(F5="","",IF(F5&gt;G5,1,IF(F5=G5,"",IF(F5&lt;G5,""))))</f>
      </c>
      <c r="D5" s="6">
        <f>IF(F5="","",IF(F5&gt;G5,"",IF(F5=G5,1,IF(F5&lt;G5,""))))</f>
        <v>1</v>
      </c>
      <c r="E5" s="29">
        <f>IF(F5="","",IF(F5&gt;G5,"",IF(F5=G5,"",IF(F5&lt;G5,1))))</f>
      </c>
      <c r="F5" s="38">
        <v>7</v>
      </c>
      <c r="G5" s="39">
        <v>7</v>
      </c>
      <c r="H5" s="32">
        <f>IF(G5="","",IF(G5&gt;F5,1,IF(G5=F5,"",IF(G5&lt;F5,""))))</f>
      </c>
      <c r="I5" s="6">
        <f>IF(G5="","",IF(G5&gt;F5,"",IF(G5=F5,1,IF(G5&lt;F5,""))))</f>
        <v>1</v>
      </c>
      <c r="J5" s="6">
        <f>IF(G5="","",IF(G5&gt;F5,"",IF(G5=F5,"",IF(G5&lt;F5,1))))</f>
      </c>
      <c r="K5" s="6" t="str">
        <f>+Poule!B25</f>
        <v> MANTHES TT 5 </v>
      </c>
      <c r="L5" s="7">
        <v>6</v>
      </c>
      <c r="N5" s="49">
        <v>1</v>
      </c>
      <c r="O5" s="8" t="str">
        <f>+Poule!B21</f>
        <v>TT POUZINOIS 3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24</v>
      </c>
      <c r="W5" s="10">
        <f>SUMIF(Club_B,O5,Score_G)+SUMIF(Club_K,O5,Score_F)</f>
        <v>4</v>
      </c>
      <c r="X5" s="11">
        <f>V5/W5</f>
        <v>6</v>
      </c>
    </row>
    <row r="6" spans="1:24" ht="19.5" thickBot="1">
      <c r="A6" s="12">
        <v>4</v>
      </c>
      <c r="B6" s="13" t="str">
        <f>+Poule!B23</f>
        <v> LE TEIL OASIS TT 2</v>
      </c>
      <c r="C6" s="13">
        <f>IF(F6="","",IF(F6&gt;G6,1,IF(F6=G6,"",IF(F6&lt;G6,""))))</f>
      </c>
      <c r="D6" s="13">
        <f>IF(F6="","",IF(F6&gt;G6,"",IF(F6=G6,1,IF(F6&lt;G6,""))))</f>
        <v>1</v>
      </c>
      <c r="E6" s="30">
        <f>IF(F6="","",IF(F6&gt;G6,"",IF(F6=G6,"",IF(F6&lt;G6,1))))</f>
      </c>
      <c r="F6" s="40">
        <v>7</v>
      </c>
      <c r="G6" s="41">
        <v>7</v>
      </c>
      <c r="H6" s="33">
        <f>IF(G6="","",IF(G6&gt;F6,1,IF(G6=F6,"",IF(G6&lt;F6,""))))</f>
      </c>
      <c r="I6" s="13">
        <f>IF(G6="","",IF(G6&gt;F6,"",IF(G6=F6,1,IF(G6&lt;F6,""))))</f>
        <v>1</v>
      </c>
      <c r="J6" s="13">
        <f>IF(G6="","",IF(G6&gt;F6,"",IF(G6=F6,"",IF(G6&lt;F6,1))))</f>
      </c>
      <c r="K6" s="13" t="str">
        <f>+Poule!B24</f>
        <v> PRIVAS SC TT 4</v>
      </c>
      <c r="L6" s="14">
        <v>5</v>
      </c>
      <c r="N6" s="49">
        <v>2</v>
      </c>
      <c r="O6" s="8" t="str">
        <f>+Poule!B24</f>
        <v> PRIVAS SC TT 4</v>
      </c>
      <c r="P6" s="9">
        <f>(R6*3)+(S6*2)+(T6*1)-U6</f>
        <v>5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1</v>
      </c>
      <c r="T6" s="10">
        <f>SUMIF(Club_B,O6,Perdu_E)+SUMIF(Club_K,O6,Perdu_J)</f>
        <v>0</v>
      </c>
      <c r="U6" s="10">
        <v>0</v>
      </c>
      <c r="V6" s="10">
        <f>SUMIF(Club_B,O6,Score_F)+SUMIF(Club_K,O6,Score_G)</f>
        <v>15</v>
      </c>
      <c r="W6" s="10">
        <f>SUMIF(Club_B,O6,Score_G)+SUMIF(Club_K,O6,Score_F)</f>
        <v>13</v>
      </c>
      <c r="X6" s="11">
        <f>V6/W6</f>
        <v>1.1538461538461537</v>
      </c>
    </row>
    <row r="7" spans="1:24" ht="19.5" thickBot="1">
      <c r="A7" s="15"/>
      <c r="L7" s="15"/>
      <c r="N7" s="49">
        <v>3</v>
      </c>
      <c r="O7" s="8" t="str">
        <f>+Poule!B26</f>
        <v> ROMANS ASPTT 9</v>
      </c>
      <c r="P7" s="9">
        <f>(R7*3)+(S7*2)+(T7*1)-U7</f>
        <v>4</v>
      </c>
      <c r="Q7" s="10">
        <f>SUM(R7:U7)</f>
        <v>2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10</v>
      </c>
      <c r="W7" s="10">
        <f>SUMIF(Club_B,O7,Score_G)+SUMIF(Club_K,O7,Score_F)</f>
        <v>18</v>
      </c>
      <c r="X7" s="11">
        <f>V7/W7</f>
        <v>0.5555555555555556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+Poule!B22</f>
        <v> LA VOULTE LIVRON 2</v>
      </c>
      <c r="P8" s="9">
        <f>(R8*3)+(S8*2)+(T8*1)-U8</f>
        <v>3</v>
      </c>
      <c r="Q8" s="10">
        <f>SUM(R8:U8)</f>
        <v>2</v>
      </c>
      <c r="R8" s="10">
        <f>SUMIF(Club_B,O8,Gagne_C)+SUMIF(Club_K,O8,Gagne_H)</f>
        <v>0</v>
      </c>
      <c r="S8" s="10">
        <f>SUMIF(Club_B,O8,Nul_D)+SUMIF(Club_K,O8,Nul_I)</f>
        <v>1</v>
      </c>
      <c r="T8" s="10">
        <f>SUMIF(Club_B,O8,Perdu_E)+SUMIF(Club_K,O8,Perdu_J)</f>
        <v>1</v>
      </c>
      <c r="U8" s="10">
        <v>0</v>
      </c>
      <c r="V8" s="10">
        <f>SUMIF(Club_B,O8,Score_F)+SUMIF(Club_K,O8,Score_G)</f>
        <v>13</v>
      </c>
      <c r="W8" s="10">
        <f>SUMIF(Club_B,O8,Score_G)+SUMIF(Club_K,O8,Score_F)</f>
        <v>15</v>
      </c>
      <c r="X8" s="11">
        <f>V8/W8</f>
        <v>0.8666666666666667</v>
      </c>
    </row>
    <row r="9" spans="1:24" ht="18.75">
      <c r="A9" s="5">
        <v>7</v>
      </c>
      <c r="B9" s="6" t="str">
        <f>+K4</f>
        <v> ROMANS ASPTT 9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8</v>
      </c>
      <c r="G9" s="39">
        <v>6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 MONTELIMAR TT 4</v>
      </c>
      <c r="L9" s="7">
        <v>1</v>
      </c>
      <c r="N9" s="49">
        <v>5</v>
      </c>
      <c r="O9" s="8" t="str">
        <f>+Poule!B25</f>
        <v> MANTHES TT 5 </v>
      </c>
      <c r="P9" s="9">
        <f>(R9*3)+(S9*2)+(T9*1)-U9</f>
        <v>3</v>
      </c>
      <c r="Q9" s="10">
        <f>SUM(R9:U9)</f>
        <v>2</v>
      </c>
      <c r="R9" s="10">
        <f>SUMIF(Club_B,O9,Gagne_C)+SUMIF(Club_K,O9,Gagne_H)</f>
        <v>0</v>
      </c>
      <c r="S9" s="10">
        <f>SUMIF(Club_B,O9,Nul_D)+SUMIF(Club_K,O9,Nul_I)</f>
        <v>1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9</v>
      </c>
      <c r="W9" s="10">
        <f>SUMIF(Club_B,O9,Score_G)+SUMIF(Club_K,O9,Score_F)</f>
        <v>19</v>
      </c>
      <c r="X9" s="11">
        <f>V9/W9</f>
        <v>0.47368421052631576</v>
      </c>
    </row>
    <row r="10" spans="1:24" ht="18" customHeight="1">
      <c r="A10" s="5">
        <v>6</v>
      </c>
      <c r="B10" s="6" t="str">
        <f>+K5</f>
        <v> MANTHES TT 5 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2</v>
      </c>
      <c r="G10" s="39">
        <v>12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TT POUZINOIS 3</v>
      </c>
      <c r="L10" s="7">
        <v>2</v>
      </c>
      <c r="N10" s="49">
        <v>6</v>
      </c>
      <c r="O10" s="8" t="str">
        <f>+Poule!B23</f>
        <v> LE TEIL OASIS TT 2</v>
      </c>
      <c r="P10" s="9">
        <f>(R10*3)+(S10*2)+(T10*1)-U10</f>
        <v>2</v>
      </c>
      <c r="Q10" s="10">
        <f>SUM(R10:U10)</f>
        <v>1</v>
      </c>
      <c r="R10" s="10">
        <f>SUMIF(Club_B,O10,Gagne_C)+SUMIF(Club_K,O10,Gagne_H)</f>
        <v>0</v>
      </c>
      <c r="S10" s="10">
        <f>SUMIF(Club_B,O10,Nul_D)+SUMIF(Club_K,O10,Nul_I)</f>
        <v>1</v>
      </c>
      <c r="T10" s="10">
        <f>SUMIF(Club_B,O10,Perdu_E)+SUMIF(Club_K,O10,Perdu_J)</f>
        <v>0</v>
      </c>
      <c r="U10" s="10">
        <v>0</v>
      </c>
      <c r="V10" s="10">
        <f>SUMIF(Club_B,O10,Score_F)+SUMIF(Club_K,O10,Score_G)</f>
        <v>7</v>
      </c>
      <c r="W10" s="10">
        <f>SUMIF(Club_B,O10,Score_G)+SUMIF(Club_K,O10,Score_F)</f>
        <v>7</v>
      </c>
      <c r="X10" s="11">
        <f>V10/W10</f>
        <v>1</v>
      </c>
    </row>
    <row r="11" spans="1:24" ht="18.75">
      <c r="A11" s="5">
        <v>5</v>
      </c>
      <c r="B11" s="6" t="str">
        <f>+K6</f>
        <v> PRIVAS SC TT 4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8</v>
      </c>
      <c r="G11" s="39">
        <v>6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 LA VOULTE LIVRON 2</v>
      </c>
      <c r="L11" s="7">
        <v>3</v>
      </c>
      <c r="N11" s="49">
        <v>7</v>
      </c>
      <c r="O11" s="8" t="str">
        <f>+Poule!B20</f>
        <v> MONTELIMAR TT 4</v>
      </c>
      <c r="P11" s="9">
        <f>(R11*3)+(S11*2)+(T11*1)-U11</f>
        <v>1</v>
      </c>
      <c r="Q11" s="10">
        <f>SUM(R11:U11)</f>
        <v>1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1</v>
      </c>
      <c r="U11" s="10">
        <v>0</v>
      </c>
      <c r="V11" s="10">
        <f>SUMIF(Club_B,O11,Score_F)+SUMIF(Club_K,O11,Score_G)</f>
        <v>6</v>
      </c>
      <c r="W11" s="10">
        <f>SUMIF(Club_B,O11,Score_G)+SUMIF(Club_K,O11,Score_F)</f>
        <v>8</v>
      </c>
      <c r="X11" s="11">
        <f>V11/W11</f>
        <v>0.75</v>
      </c>
    </row>
    <row r="12" spans="1:24" ht="19.5" thickBot="1">
      <c r="A12" s="12">
        <v>8</v>
      </c>
      <c r="B12" s="13" t="str">
        <f>+K3</f>
        <v>Exempt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 LE TEIL OASIS TT 2</v>
      </c>
      <c r="L12" s="14">
        <v>4</v>
      </c>
      <c r="N12" s="50">
        <v>8</v>
      </c>
      <c r="O12" s="17" t="str">
        <f>+Poule!B27</f>
        <v>Exempt</v>
      </c>
      <c r="P12" s="18">
        <f>(R12*3)+(S12*2)+(T12*1)-U12</f>
        <v>0</v>
      </c>
      <c r="Q12" s="19">
        <f>SUM(R12:U12)</f>
        <v>0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0</v>
      </c>
      <c r="U12" s="19">
        <v>0</v>
      </c>
      <c r="V12" s="19">
        <f>SUMIF(Club_B,O12,Score_F)+SUMIF(Club_K,O12,Score_G)</f>
        <v>0</v>
      </c>
      <c r="W12" s="19">
        <f>SUMIF(Club_B,O12,Score_G)+SUMIF(Club_K,O12,Score_F)</f>
        <v>0</v>
      </c>
      <c r="X12" s="20" t="e">
        <f>V12/W12</f>
        <v>#DIV/0!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 MONTELIMAR TT 4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 MANTHES TT 5 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TT POUZINOIS 3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 PRIVAS SC TT 4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LA VOULTE LIVRON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 LE TEIL OASIS TT 2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Exempt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 ROMANS ASPTT 9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 PRIVAS SC TT 4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 MONTELIMAR TT 4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 LE TEIL OASIS TT 2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TT POUZINOIS 3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 LA VOULTE LIVRON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Exempt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 MANTHES TT 5 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 ROMANS ASPTT 9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 MONTELIMAR TT 4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 LE TEIL OASIS TT 2</v>
      </c>
      <c r="L27" s="7">
        <v>4</v>
      </c>
    </row>
    <row r="28" spans="1:12" ht="18.75" customHeight="1">
      <c r="A28" s="5">
        <v>2</v>
      </c>
      <c r="B28" s="6" t="str">
        <f>+K22</f>
        <v>TT POUZINOIS 3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 LA VOULTE LIVRON 2</v>
      </c>
      <c r="L28" s="7">
        <v>3</v>
      </c>
    </row>
    <row r="29" spans="1:12" ht="19.5" customHeight="1">
      <c r="A29" s="5">
        <v>7</v>
      </c>
      <c r="B29" s="6" t="str">
        <f>+K24</f>
        <v> ROMANS ASPTT 9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 PRIVAS SC TT 4</v>
      </c>
      <c r="L29" s="7">
        <v>5</v>
      </c>
    </row>
    <row r="30" spans="1:12" ht="19.5" thickBot="1">
      <c r="A30" s="12">
        <v>8</v>
      </c>
      <c r="B30" s="13" t="str">
        <f>+K23</f>
        <v>Exempt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 MANTHES TT 5 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 MONTELIMAR TT 4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 MANTHES TT 5 </v>
      </c>
      <c r="L34" s="7">
        <v>6</v>
      </c>
    </row>
    <row r="35" spans="1:12" ht="18.75" customHeight="1">
      <c r="A35" s="5">
        <v>4</v>
      </c>
      <c r="B35" s="6" t="str">
        <f>+K27</f>
        <v> LE TEIL OASIS TT 2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 ROMANS ASPTT 9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Exempt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 MONTELIMAR TT 4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 MANTHES TT 5 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 LE TEIL OASIS TT 2</v>
      </c>
      <c r="L40" s="7">
        <v>4</v>
      </c>
    </row>
    <row r="41" spans="1:12" ht="18.75">
      <c r="A41" s="5">
        <v>7</v>
      </c>
      <c r="B41" s="52" t="str">
        <f>+K35</f>
        <v> ROMANS ASPTT 9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Exempt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X42"/>
  <sheetViews>
    <sheetView showGridLines="0" zoomScale="75" zoomScaleNormal="75" zoomScalePageLayoutView="0" workbookViewId="0" topLeftCell="A1">
      <selection activeCell="O5" sqref="O5:X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+Poule!D19</f>
        <v>Départementale 2 B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">
        <v>80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+Poule!B40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+Poule!D20</f>
        <v> MONTELIMAR TT 3</v>
      </c>
      <c r="C3" s="6">
        <f>IF(F3="","",IF(F3&gt;G3,1,IF(F3=G3,"",IF(F3&lt;G3,""))))</f>
        <v>1</v>
      </c>
      <c r="D3" s="6">
        <f>IF(F3="","",IF(F3&gt;G3,"",IF(F3=G3,1,IF(F3&lt;G3,""))))</f>
      </c>
      <c r="E3" s="29">
        <f>IF(F3="","",IF(F3&gt;G3,"",IF(F3=G3,"",IF(F3&lt;G3,1))))</f>
      </c>
      <c r="F3" s="42">
        <v>14</v>
      </c>
      <c r="G3" s="43">
        <v>0</v>
      </c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+Poule!D27</f>
        <v> VALENCE-BOURG TT 5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+Poule!D21</f>
        <v> TT POUZINOIS 4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10</v>
      </c>
      <c r="G4" s="39">
        <v>4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+Poule!D26</f>
        <v> FJEP-T.T CRUAS 1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+Poule!D22</f>
        <v> ARC SALAVAS 1</v>
      </c>
      <c r="C5" s="6">
        <f>IF(F5="","",IF(F5&gt;G5,1,IF(F5=G5,"",IF(F5&lt;G5,""))))</f>
      </c>
      <c r="D5" s="6">
        <f>IF(F5="","",IF(F5&gt;G5,"",IF(F5=G5,1,IF(F5&lt;G5,""))))</f>
      </c>
      <c r="E5" s="29">
        <f>IF(F5="","",IF(F5&gt;G5,"",IF(F5=G5,"",IF(F5&lt;G5,1))))</f>
      </c>
      <c r="F5" s="38"/>
      <c r="G5" s="39"/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</c>
      <c r="K5" s="6" t="str">
        <f>+Poule!D25</f>
        <v>Exempt</v>
      </c>
      <c r="L5" s="7">
        <v>6</v>
      </c>
      <c r="N5" s="49">
        <v>1</v>
      </c>
      <c r="O5" s="8" t="str">
        <f>+Poule!D20</f>
        <v> MONTELIMAR TT 3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24</v>
      </c>
      <c r="W5" s="10">
        <f>SUMIF(Club_B,O5,Score_G)+SUMIF(Club_K,O5,Score_F)</f>
        <v>4</v>
      </c>
      <c r="X5" s="11">
        <f>V5/W5</f>
        <v>6</v>
      </c>
    </row>
    <row r="6" spans="1:24" ht="19.5" thickBot="1">
      <c r="A6" s="12">
        <v>4</v>
      </c>
      <c r="B6" s="13" t="str">
        <f>+Poule!D23</f>
        <v> LE TEIL OASIS TT 3</v>
      </c>
      <c r="C6" s="13">
        <f>IF(F6="","",IF(F6&gt;G6,1,IF(F6=G6,"",IF(F6&lt;G6,""))))</f>
        <v>1</v>
      </c>
      <c r="D6" s="13">
        <f>IF(F6="","",IF(F6&gt;G6,"",IF(F6=G6,1,IF(F6&lt;G6,""))))</f>
      </c>
      <c r="E6" s="30">
        <f>IF(F6="","",IF(F6&gt;G6,"",IF(F6=G6,"",IF(F6&lt;G6,1))))</f>
      </c>
      <c r="F6" s="40">
        <v>9</v>
      </c>
      <c r="G6" s="41">
        <v>5</v>
      </c>
      <c r="H6" s="33">
        <f>IF(G6="","",IF(G6&gt;F6,1,IF(G6=F6,"",IF(G6&lt;F6,""))))</f>
      </c>
      <c r="I6" s="13">
        <f>IF(G6="","",IF(G6&gt;F6,"",IF(G6=F6,1,IF(G6&lt;F6,""))))</f>
      </c>
      <c r="J6" s="13">
        <f>IF(G6="","",IF(G6&gt;F6,"",IF(G6=F6,"",IF(G6&lt;F6,1))))</f>
        <v>1</v>
      </c>
      <c r="K6" s="13" t="str">
        <f>+Poule!D24</f>
        <v> AUBENAS-VALS TT 3</v>
      </c>
      <c r="L6" s="14">
        <v>5</v>
      </c>
      <c r="N6" s="49">
        <v>2</v>
      </c>
      <c r="O6" s="8" t="str">
        <f>+Poule!D27</f>
        <v> VALENCE-BOURG TT 5</v>
      </c>
      <c r="P6" s="9">
        <f>(R6*3)+(S6*2)+(T6*1)-U6</f>
        <v>4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12</v>
      </c>
      <c r="W6" s="10">
        <f>SUMIF(Club_B,O6,Score_G)+SUMIF(Club_K,O6,Score_F)</f>
        <v>16</v>
      </c>
      <c r="X6" s="11">
        <f>V6/W6</f>
        <v>0.75</v>
      </c>
    </row>
    <row r="7" spans="1:24" ht="19.5" thickBot="1">
      <c r="A7" s="15"/>
      <c r="L7" s="15"/>
      <c r="N7" s="49">
        <v>3</v>
      </c>
      <c r="O7" s="8" t="str">
        <f>+Poule!D23</f>
        <v> LE TEIL OASIS TT 3</v>
      </c>
      <c r="P7" s="9">
        <f>(R7*3)+(S7*2)+(T7*1)-U7</f>
        <v>4</v>
      </c>
      <c r="Q7" s="10">
        <f>SUM(R7:U7)</f>
        <v>2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1</v>
      </c>
      <c r="U7" s="10">
        <v>0</v>
      </c>
      <c r="V7" s="10">
        <f>SUMIF(Club_B,O7,Score_F)+SUMIF(Club_K,O7,Score_G)</f>
        <v>11</v>
      </c>
      <c r="W7" s="10">
        <f>SUMIF(Club_B,O7,Score_G)+SUMIF(Club_K,O7,Score_F)</f>
        <v>17</v>
      </c>
      <c r="X7" s="11">
        <f>V7/W7</f>
        <v>0.6470588235294118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+Poule!D22</f>
        <v> ARC SALAVAS 1</v>
      </c>
      <c r="P8" s="9">
        <f>(R8*3)+(S8*2)+(T8*1)-U8</f>
        <v>3</v>
      </c>
      <c r="Q8" s="10">
        <f>SUM(R8:U8)</f>
        <v>1</v>
      </c>
      <c r="R8" s="10">
        <f>SUMIF(Club_B,O8,Gagne_C)+SUMIF(Club_K,O8,Gagne_H)</f>
        <v>1</v>
      </c>
      <c r="S8" s="10">
        <f>SUMIF(Club_B,O8,Nul_D)+SUMIF(Club_K,O8,Nul_I)</f>
        <v>0</v>
      </c>
      <c r="T8" s="10">
        <f>SUMIF(Club_B,O8,Perdu_E)+SUMIF(Club_K,O8,Perdu_J)</f>
        <v>0</v>
      </c>
      <c r="U8" s="10">
        <v>0</v>
      </c>
      <c r="V8" s="10">
        <f>SUMIF(Club_B,O8,Score_F)+SUMIF(Club_K,O8,Score_G)</f>
        <v>11</v>
      </c>
      <c r="W8" s="10">
        <f>SUMIF(Club_B,O8,Score_G)+SUMIF(Club_K,O8,Score_F)</f>
        <v>3</v>
      </c>
      <c r="X8" s="11">
        <f>V8/W8</f>
        <v>3.6666666666666665</v>
      </c>
    </row>
    <row r="9" spans="1:24" ht="18.75">
      <c r="A9" s="5">
        <v>7</v>
      </c>
      <c r="B9" s="6" t="str">
        <f>+K4</f>
        <v> FJEP-T.T CRUAS 1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  <v>1</v>
      </c>
      <c r="F9" s="38">
        <v>4</v>
      </c>
      <c r="G9" s="39">
        <v>10</v>
      </c>
      <c r="H9" s="32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 MONTELIMAR TT 3</v>
      </c>
      <c r="L9" s="7">
        <v>1</v>
      </c>
      <c r="N9" s="49">
        <v>5</v>
      </c>
      <c r="O9" s="8" t="str">
        <f>+Poule!D21</f>
        <v> TT POUZINOIS 4</v>
      </c>
      <c r="P9" s="9">
        <f>(R9*3)+(S9*2)+(T9*1)-U9</f>
        <v>3</v>
      </c>
      <c r="Q9" s="10">
        <f>SUM(R9:U9)</f>
        <v>1</v>
      </c>
      <c r="R9" s="10">
        <f>SUMIF(Club_B,O9,Gagne_C)+SUMIF(Club_K,O9,Gagne_H)</f>
        <v>1</v>
      </c>
      <c r="S9" s="10">
        <f>SUMIF(Club_B,O9,Nul_D)+SUMIF(Club_K,O9,Nul_I)</f>
        <v>0</v>
      </c>
      <c r="T9" s="10">
        <f>SUMIF(Club_B,O9,Perdu_E)+SUMIF(Club_K,O9,Perdu_J)</f>
        <v>0</v>
      </c>
      <c r="U9" s="10">
        <v>0</v>
      </c>
      <c r="V9" s="10">
        <f>SUMIF(Club_B,O9,Score_F)+SUMIF(Club_K,O9,Score_G)</f>
        <v>10</v>
      </c>
      <c r="W9" s="10">
        <f>SUMIF(Club_B,O9,Score_G)+SUMIF(Club_K,O9,Score_F)</f>
        <v>4</v>
      </c>
      <c r="X9" s="11">
        <f>V9/W9</f>
        <v>2.5</v>
      </c>
    </row>
    <row r="10" spans="1:24" ht="18" customHeight="1">
      <c r="A10" s="5">
        <v>6</v>
      </c>
      <c r="B10" s="6" t="str">
        <f>+K5</f>
        <v>Exempt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</c>
      <c r="F10" s="38"/>
      <c r="G10" s="39"/>
      <c r="H10" s="32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 TT POUZINOIS 4</v>
      </c>
      <c r="L10" s="7">
        <v>2</v>
      </c>
      <c r="N10" s="49">
        <v>6</v>
      </c>
      <c r="O10" s="8" t="str">
        <f>+Poule!D24</f>
        <v> AUBENAS-VALS TT 3</v>
      </c>
      <c r="P10" s="9">
        <f>(R10*3)+(S10*2)+(T10*1)-U10</f>
        <v>2</v>
      </c>
      <c r="Q10" s="10">
        <f>SUM(R10:U10)</f>
        <v>2</v>
      </c>
      <c r="R10" s="10">
        <f>SUMIF(Club_B,O10,Gagne_C)+SUMIF(Club_K,O10,Gagne_H)</f>
        <v>0</v>
      </c>
      <c r="S10" s="10">
        <f>SUMIF(Club_B,O10,Nul_D)+SUMIF(Club_K,O10,Nul_I)</f>
        <v>0</v>
      </c>
      <c r="T10" s="10">
        <f>SUMIF(Club_B,O10,Perdu_E)+SUMIF(Club_K,O10,Perdu_J)</f>
        <v>2</v>
      </c>
      <c r="U10" s="10">
        <v>0</v>
      </c>
      <c r="V10" s="10">
        <f>SUMIF(Club_B,O10,Score_F)+SUMIF(Club_K,O10,Score_G)</f>
        <v>8</v>
      </c>
      <c r="W10" s="10">
        <f>SUMIF(Club_B,O10,Score_G)+SUMIF(Club_K,O10,Score_F)</f>
        <v>20</v>
      </c>
      <c r="X10" s="11">
        <f>V10/W10</f>
        <v>0.4</v>
      </c>
    </row>
    <row r="11" spans="1:24" ht="18.75">
      <c r="A11" s="5">
        <v>5</v>
      </c>
      <c r="B11" s="6" t="str">
        <f>+K6</f>
        <v> AUBENAS-VALS TT 3</v>
      </c>
      <c r="C11" s="6">
        <f>IF(F11="","",IF(F11&gt;G11,1,IF(F11=G11,"",IF(F11&lt;G11,""))))</f>
      </c>
      <c r="D11" s="6">
        <f>IF(F11="","",IF(F11&gt;G11,"",IF(F11=G11,1,IF(F11&lt;G11,""))))</f>
      </c>
      <c r="E11" s="29">
        <f>IF(F11="","",IF(F11&gt;G11,"",IF(F11=G11,"",IF(F11&lt;G11,1))))</f>
        <v>1</v>
      </c>
      <c r="F11" s="38">
        <v>3</v>
      </c>
      <c r="G11" s="39">
        <v>11</v>
      </c>
      <c r="H11" s="32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 ARC SALAVAS 1</v>
      </c>
      <c r="L11" s="7">
        <v>3</v>
      </c>
      <c r="N11" s="49">
        <v>7</v>
      </c>
      <c r="O11" s="8" t="str">
        <f>+Poule!D26</f>
        <v> FJEP-T.T CRUAS 1</v>
      </c>
      <c r="P11" s="9">
        <f>(R11*3)+(S11*2)+(T11*1)-U11</f>
        <v>2</v>
      </c>
      <c r="Q11" s="10">
        <f>SUM(R11:U11)</f>
        <v>2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2</v>
      </c>
      <c r="U11" s="10">
        <v>0</v>
      </c>
      <c r="V11" s="10">
        <f>SUMIF(Club_B,O11,Score_F)+SUMIF(Club_K,O11,Score_G)</f>
        <v>8</v>
      </c>
      <c r="W11" s="10">
        <f>SUMIF(Club_B,O11,Score_G)+SUMIF(Club_K,O11,Score_F)</f>
        <v>20</v>
      </c>
      <c r="X11" s="11">
        <f>V11/W11</f>
        <v>0.4</v>
      </c>
    </row>
    <row r="12" spans="1:24" ht="19.5" thickBot="1">
      <c r="A12" s="12">
        <v>8</v>
      </c>
      <c r="B12" s="13" t="str">
        <f>+K3</f>
        <v> VALENCE-BOURG TT 5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12</v>
      </c>
      <c r="G12" s="41">
        <v>2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 LE TEIL OASIS TT 3</v>
      </c>
      <c r="L12" s="14">
        <v>4</v>
      </c>
      <c r="N12" s="50">
        <v>8</v>
      </c>
      <c r="O12" s="17" t="str">
        <f>+Poule!D25</f>
        <v>Exempt</v>
      </c>
      <c r="P12" s="18">
        <f>(R12*3)+(S12*2)+(T12*1)-U12</f>
        <v>0</v>
      </c>
      <c r="Q12" s="19">
        <f>SUM(R12:U12)</f>
        <v>0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0</v>
      </c>
      <c r="U12" s="19">
        <v>0</v>
      </c>
      <c r="V12" s="19">
        <f>SUMIF(Club_B,O12,Score_F)+SUMIF(Club_K,O12,Score_G)</f>
        <v>0</v>
      </c>
      <c r="W12" s="19">
        <f>SUMIF(Club_B,O12,Score_G)+SUMIF(Club_K,O12,Score_F)</f>
        <v>0</v>
      </c>
      <c r="X12" s="20" t="e">
        <f>V12/W12</f>
        <v>#DIV/0!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 MONTELIMAR TT 3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Exempt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 TT POUZINOIS 4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 AUBENAS-VALS TT 3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ARC SALAVAS 1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 LE TEIL OASIS TT 3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 VALENCE-BOURG TT 5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 FJEP-T.T CRUAS 1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 AUBENAS-VALS TT 3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 MONTELIMAR TT 3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 LE TEIL OASIS TT 3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 TT POUZINOIS 4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 ARC SALAVAS 1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 VALENCE-BOURG TT 5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Exempt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 FJEP-T.T CRUAS 1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 MONTELIMAR TT 3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 LE TEIL OASIS TT 3</v>
      </c>
      <c r="L27" s="7">
        <v>4</v>
      </c>
    </row>
    <row r="28" spans="1:12" ht="18.75" customHeight="1">
      <c r="A28" s="5">
        <v>2</v>
      </c>
      <c r="B28" s="6" t="str">
        <f>+K22</f>
        <v> TT POUZINOIS 4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 ARC SALAVAS 1</v>
      </c>
      <c r="L28" s="7">
        <v>3</v>
      </c>
    </row>
    <row r="29" spans="1:12" ht="19.5" customHeight="1">
      <c r="A29" s="5">
        <v>7</v>
      </c>
      <c r="B29" s="6" t="str">
        <f>+K24</f>
        <v> FJEP-T.T CRUAS 1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 AUBENAS-VALS TT 3</v>
      </c>
      <c r="L29" s="7">
        <v>5</v>
      </c>
    </row>
    <row r="30" spans="1:12" ht="19.5" thickBot="1">
      <c r="A30" s="12">
        <v>8</v>
      </c>
      <c r="B30" s="13" t="str">
        <f>+K23</f>
        <v> VALENCE-BOURG TT 5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Exempt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 MONTELIMAR TT 3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Exempt</v>
      </c>
      <c r="L34" s="7">
        <v>6</v>
      </c>
    </row>
    <row r="35" spans="1:12" ht="18.75" customHeight="1">
      <c r="A35" s="5">
        <v>4</v>
      </c>
      <c r="B35" s="6" t="str">
        <f>+K27</f>
        <v> LE TEIL OASIS TT 3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 FJEP-T.T CRUAS 1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 VALENCE-BOURG TT 5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 MONTELIMAR TT 3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Exempt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 LE TEIL OASIS TT 3</v>
      </c>
      <c r="L40" s="7">
        <v>4</v>
      </c>
    </row>
    <row r="41" spans="1:12" ht="18.75">
      <c r="A41" s="5">
        <v>7</v>
      </c>
      <c r="B41" s="52" t="str">
        <f>+K35</f>
        <v> FJEP-T.T CRUAS 1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 VALENCE-BOURG TT 5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X42"/>
  <sheetViews>
    <sheetView showGridLines="0" zoomScale="75" zoomScaleNormal="75" zoomScalePageLayoutView="0" workbookViewId="0" topLeftCell="A1">
      <selection activeCell="O5" sqref="O5:X12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+Poule!F19</f>
        <v>Départementale 2 C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">
        <v>80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+Poule!B40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+Poule!F20</f>
        <v> ANNONAY TTBA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  <v>1</v>
      </c>
      <c r="F3" s="42">
        <v>2</v>
      </c>
      <c r="G3" s="43">
        <v>12</v>
      </c>
      <c r="H3" s="32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+Poule!F27</f>
        <v> ROMANS ASPTT 8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+Poule!F21</f>
        <v> MANTHES TT 4</v>
      </c>
      <c r="C4" s="6">
        <f>IF(F4="","",IF(F4&gt;G4,1,IF(F4=G4,"",IF(F4&lt;G4,""))))</f>
        <v>1</v>
      </c>
      <c r="D4" s="6">
        <f>IF(F4="","",IF(F4&gt;G4,"",IF(F4=G4,1,IF(F4&lt;G4,""))))</f>
      </c>
      <c r="E4" s="29">
        <f>IF(F4="","",IF(F4&gt;G4,"",IF(F4=G4,"",IF(F4&lt;G4,1))))</f>
      </c>
      <c r="F4" s="38">
        <v>12</v>
      </c>
      <c r="G4" s="39">
        <v>2</v>
      </c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+Poule!F26</f>
        <v> MONTELIER 4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+Poule!F22</f>
        <v> AIRE PING 4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>
        <v>9</v>
      </c>
      <c r="G5" s="39">
        <v>5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+Poule!F25</f>
        <v> PPC DIEULEFIT 2</v>
      </c>
      <c r="L5" s="7">
        <v>6</v>
      </c>
      <c r="N5" s="49">
        <v>1</v>
      </c>
      <c r="O5" s="8" t="str">
        <f>+Poule!F24</f>
        <v> T.T.TRICASTIN 3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25</v>
      </c>
      <c r="W5" s="10">
        <f>SUMIF(Club_B,O5,Score_G)+SUMIF(Club_K,O5,Score_F)</f>
        <v>3</v>
      </c>
      <c r="X5" s="11">
        <f>V5/W5</f>
        <v>8.333333333333334</v>
      </c>
    </row>
    <row r="6" spans="1:24" ht="19.5" thickBot="1">
      <c r="A6" s="12">
        <v>4</v>
      </c>
      <c r="B6" s="13" t="str">
        <f>+Poule!F23</f>
        <v> TOURNON ERTT 2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  <v>1</v>
      </c>
      <c r="F6" s="40">
        <v>0</v>
      </c>
      <c r="G6" s="41">
        <v>14</v>
      </c>
      <c r="H6" s="33">
        <f>IF(G6="","",IF(G6&gt;F6,1,IF(G6=F6,"",IF(G6&lt;F6,""))))</f>
        <v>1</v>
      </c>
      <c r="I6" s="13">
        <f>IF(G6="","",IF(G6&gt;F6,"",IF(G6=F6,1,IF(G6&lt;F6,""))))</f>
      </c>
      <c r="J6" s="13">
        <f>IF(G6="","",IF(G6&gt;F6,"",IF(G6=F6,"",IF(G6&lt;F6,1))))</f>
      </c>
      <c r="K6" s="13" t="str">
        <f>+Poule!F24</f>
        <v> T.T.TRICASTIN 3</v>
      </c>
      <c r="L6" s="14">
        <v>5</v>
      </c>
      <c r="N6" s="49">
        <v>2</v>
      </c>
      <c r="O6" s="8" t="str">
        <f>+Poule!F21</f>
        <v> MANTHES TT 4</v>
      </c>
      <c r="P6" s="9">
        <f>(R6*3)+(S6*2)+(T6*1)-U6</f>
        <v>6</v>
      </c>
      <c r="Q6" s="10">
        <f>SUM(R6:U6)</f>
        <v>2</v>
      </c>
      <c r="R6" s="10">
        <f>SUMIF(Club_B,O6,Gagne_C)+SUMIF(Club_K,O6,Gagne_H)</f>
        <v>2</v>
      </c>
      <c r="S6" s="10">
        <f>SUMIF(Club_B,O6,Nul_D)+SUMIF(Club_K,O6,Nul_I)</f>
        <v>0</v>
      </c>
      <c r="T6" s="10">
        <f>SUMIF(Club_B,O6,Perdu_E)+SUMIF(Club_K,O6,Perdu_J)</f>
        <v>0</v>
      </c>
      <c r="U6" s="10">
        <v>0</v>
      </c>
      <c r="V6" s="10">
        <f>SUMIF(Club_B,O6,Score_F)+SUMIF(Club_K,O6,Score_G)</f>
        <v>23</v>
      </c>
      <c r="W6" s="10">
        <f>SUMIF(Club_B,O6,Score_G)+SUMIF(Club_K,O6,Score_F)</f>
        <v>5</v>
      </c>
      <c r="X6" s="11">
        <f>V6/W6</f>
        <v>4.6</v>
      </c>
    </row>
    <row r="7" spans="1:24" ht="19.5" thickBot="1">
      <c r="A7" s="15"/>
      <c r="L7" s="15"/>
      <c r="N7" s="49">
        <v>3</v>
      </c>
      <c r="O7" s="8" t="str">
        <f>+Poule!F27</f>
        <v> ROMANS ASPTT 8</v>
      </c>
      <c r="P7" s="9">
        <f>(R7*3)+(S7*2)+(T7*1)-U7</f>
        <v>6</v>
      </c>
      <c r="Q7" s="10">
        <f>SUM(R7:U7)</f>
        <v>2</v>
      </c>
      <c r="R7" s="10">
        <f>SUMIF(Club_B,O7,Gagne_C)+SUMIF(Club_K,O7,Gagne_H)</f>
        <v>2</v>
      </c>
      <c r="S7" s="10">
        <f>SUMIF(Club_B,O7,Nul_D)+SUMIF(Club_K,O7,Nul_I)</f>
        <v>0</v>
      </c>
      <c r="T7" s="10">
        <f>SUMIF(Club_B,O7,Perdu_E)+SUMIF(Club_K,O7,Perdu_J)</f>
        <v>0</v>
      </c>
      <c r="U7" s="10">
        <v>0</v>
      </c>
      <c r="V7" s="10">
        <f>SUMIF(Club_B,O7,Score_F)+SUMIF(Club_K,O7,Score_G)</f>
        <v>21</v>
      </c>
      <c r="W7" s="10">
        <f>SUMIF(Club_B,O7,Score_G)+SUMIF(Club_K,O7,Score_F)</f>
        <v>7</v>
      </c>
      <c r="X7" s="11">
        <f>V7/W7</f>
        <v>3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+Poule!F26</f>
        <v> MONTELIER 4</v>
      </c>
      <c r="P8" s="9">
        <f>(R8*3)+(S8*2)+(T8*1)-U8</f>
        <v>4</v>
      </c>
      <c r="Q8" s="10">
        <f>SUM(R8:U8)</f>
        <v>2</v>
      </c>
      <c r="R8" s="10">
        <f>SUMIF(Club_B,O8,Gagne_C)+SUMIF(Club_K,O8,Gagne_H)</f>
        <v>1</v>
      </c>
      <c r="S8" s="10">
        <f>SUMIF(Club_B,O8,Nul_D)+SUMIF(Club_K,O8,Nul_I)</f>
        <v>0</v>
      </c>
      <c r="T8" s="10">
        <f>SUMIF(Club_B,O8,Perdu_E)+SUMIF(Club_K,O8,Perdu_J)</f>
        <v>1</v>
      </c>
      <c r="U8" s="10">
        <v>0</v>
      </c>
      <c r="V8" s="10">
        <f>SUMIF(Club_B,O8,Score_F)+SUMIF(Club_K,O8,Score_G)</f>
        <v>14</v>
      </c>
      <c r="W8" s="10">
        <f>SUMIF(Club_B,O8,Score_G)+SUMIF(Club_K,O8,Score_F)</f>
        <v>14</v>
      </c>
      <c r="X8" s="11">
        <f>V8/W8</f>
        <v>1</v>
      </c>
    </row>
    <row r="9" spans="1:24" ht="18.75">
      <c r="A9" s="5">
        <v>7</v>
      </c>
      <c r="B9" s="6" t="str">
        <f>+K4</f>
        <v> MONTELIER 4</v>
      </c>
      <c r="C9" s="6">
        <f>IF(F9="","",IF(F9&gt;G9,1,IF(F9=G9,"",IF(F9&lt;G9,""))))</f>
        <v>1</v>
      </c>
      <c r="D9" s="6">
        <f>IF(F9="","",IF(F9&gt;G9,"",IF(F9=G9,1,IF(F9&lt;G9,""))))</f>
      </c>
      <c r="E9" s="29">
        <f>IF(F9="","",IF(F9&gt;G9,"",IF(F9=G9,"",IF(F9&lt;G9,1))))</f>
      </c>
      <c r="F9" s="38">
        <v>12</v>
      </c>
      <c r="G9" s="39">
        <v>2</v>
      </c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 ANNONAY TTBA 4</v>
      </c>
      <c r="L9" s="7">
        <v>1</v>
      </c>
      <c r="N9" s="49">
        <v>5</v>
      </c>
      <c r="O9" s="8" t="str">
        <f>+Poule!F22</f>
        <v> AIRE PING 4</v>
      </c>
      <c r="P9" s="9">
        <f>(R9*3)+(S9*2)+(T9*1)-U9</f>
        <v>4</v>
      </c>
      <c r="Q9" s="10">
        <f>SUM(R9:U9)</f>
        <v>2</v>
      </c>
      <c r="R9" s="10">
        <f>SUMIF(Club_B,O9,Gagne_C)+SUMIF(Club_K,O9,Gagne_H)</f>
        <v>1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12</v>
      </c>
      <c r="W9" s="10">
        <f>SUMIF(Club_B,O9,Score_G)+SUMIF(Club_K,O9,Score_F)</f>
        <v>16</v>
      </c>
      <c r="X9" s="11">
        <f>V9/W9</f>
        <v>0.75</v>
      </c>
    </row>
    <row r="10" spans="1:24" ht="18" customHeight="1">
      <c r="A10" s="5">
        <v>6</v>
      </c>
      <c r="B10" s="6" t="str">
        <f>+K5</f>
        <v> PPC DIEULEFIT 2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3</v>
      </c>
      <c r="G10" s="39">
        <v>11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 MANTHES TT 4</v>
      </c>
      <c r="L10" s="7">
        <v>2</v>
      </c>
      <c r="N10" s="49">
        <v>6</v>
      </c>
      <c r="O10" s="8" t="str">
        <f>+Poule!F25</f>
        <v> PPC DIEULEFIT 2</v>
      </c>
      <c r="P10" s="9">
        <f>(R10*3)+(S10*2)+(T10*1)-U10</f>
        <v>2</v>
      </c>
      <c r="Q10" s="10">
        <f>SUM(R10:U10)</f>
        <v>2</v>
      </c>
      <c r="R10" s="10">
        <f>SUMIF(Club_B,O10,Gagne_C)+SUMIF(Club_K,O10,Gagne_H)</f>
        <v>0</v>
      </c>
      <c r="S10" s="10">
        <f>SUMIF(Club_B,O10,Nul_D)+SUMIF(Club_K,O10,Nul_I)</f>
        <v>0</v>
      </c>
      <c r="T10" s="10">
        <f>SUMIF(Club_B,O10,Perdu_E)+SUMIF(Club_K,O10,Perdu_J)</f>
        <v>2</v>
      </c>
      <c r="U10" s="10">
        <v>0</v>
      </c>
      <c r="V10" s="10">
        <f>SUMIF(Club_B,O10,Score_F)+SUMIF(Club_K,O10,Score_G)</f>
        <v>8</v>
      </c>
      <c r="W10" s="10">
        <f>SUMIF(Club_B,O10,Score_G)+SUMIF(Club_K,O10,Score_F)</f>
        <v>20</v>
      </c>
      <c r="X10" s="11">
        <f>V10/W10</f>
        <v>0.4</v>
      </c>
    </row>
    <row r="11" spans="1:24" ht="18.75">
      <c r="A11" s="5">
        <v>5</v>
      </c>
      <c r="B11" s="6" t="str">
        <f>+K6</f>
        <v> T.T.TRICASTIN 3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11</v>
      </c>
      <c r="G11" s="39">
        <v>3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 AIRE PING 4</v>
      </c>
      <c r="L11" s="7">
        <v>3</v>
      </c>
      <c r="N11" s="49">
        <v>7</v>
      </c>
      <c r="O11" s="8" t="str">
        <f>+Poule!F23</f>
        <v> TOURNON ERTT 2</v>
      </c>
      <c r="P11" s="9">
        <f>(R11*3)+(S11*2)+(T11*1)-U11</f>
        <v>2</v>
      </c>
      <c r="Q11" s="10">
        <f>SUM(R11:U11)</f>
        <v>2</v>
      </c>
      <c r="R11" s="10">
        <f>SUMIF(Club_B,O11,Gagne_C)+SUMIF(Club_K,O11,Gagne_H)</f>
        <v>0</v>
      </c>
      <c r="S11" s="10">
        <f>SUMIF(Club_B,O11,Nul_D)+SUMIF(Club_K,O11,Nul_I)</f>
        <v>0</v>
      </c>
      <c r="T11" s="10">
        <f>SUMIF(Club_B,O11,Perdu_E)+SUMIF(Club_K,O11,Perdu_J)</f>
        <v>2</v>
      </c>
      <c r="U11" s="10">
        <v>0</v>
      </c>
      <c r="V11" s="10">
        <f>SUMIF(Club_B,O11,Score_F)+SUMIF(Club_K,O11,Score_G)</f>
        <v>5</v>
      </c>
      <c r="W11" s="10">
        <f>SUMIF(Club_B,O11,Score_G)+SUMIF(Club_K,O11,Score_F)</f>
        <v>23</v>
      </c>
      <c r="X11" s="11">
        <f>V11/W11</f>
        <v>0.21739130434782608</v>
      </c>
    </row>
    <row r="12" spans="1:24" ht="19.5" thickBot="1">
      <c r="A12" s="12">
        <v>8</v>
      </c>
      <c r="B12" s="13" t="str">
        <f>+K3</f>
        <v> ROMANS ASPTT 8</v>
      </c>
      <c r="C12" s="13">
        <f>IF(F12="","",IF(F12&gt;G12,1,IF(F12=G12,"",IF(F12&lt;G12,""))))</f>
        <v>1</v>
      </c>
      <c r="D12" s="13">
        <f>IF(F12="","",IF(F12&gt;G12,"",IF(F12=G12,1,IF(F12&lt;G12,""))))</f>
      </c>
      <c r="E12" s="30">
        <f>IF(F12="","",IF(F12&gt;G12,"",IF(F12=G12,"",IF(F12&lt;G12,1))))</f>
      </c>
      <c r="F12" s="40">
        <v>9</v>
      </c>
      <c r="G12" s="41">
        <v>5</v>
      </c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  <v>1</v>
      </c>
      <c r="K12" s="13" t="str">
        <f>+B6</f>
        <v> TOURNON ERTT 2</v>
      </c>
      <c r="L12" s="14">
        <v>4</v>
      </c>
      <c r="N12" s="50">
        <v>8</v>
      </c>
      <c r="O12" s="17" t="str">
        <f>+Poule!F20</f>
        <v> ANNONAY TTBA 4</v>
      </c>
      <c r="P12" s="18">
        <f>(R12*3)+(S12*2)+(T12*1)-U12</f>
        <v>2</v>
      </c>
      <c r="Q12" s="19">
        <f>SUM(R12:U12)</f>
        <v>2</v>
      </c>
      <c r="R12" s="19">
        <f>SUMIF(Club_B,O12,Gagne_C)+SUMIF(Club_K,O12,Gagne_H)</f>
        <v>0</v>
      </c>
      <c r="S12" s="19">
        <f>SUMIF(Club_B,O12,Nul_D)+SUMIF(Club_K,O12,Nul_I)</f>
        <v>0</v>
      </c>
      <c r="T12" s="19">
        <f>SUMIF(Club_B,O12,Perdu_E)+SUMIF(Club_K,O12,Perdu_J)</f>
        <v>2</v>
      </c>
      <c r="U12" s="19">
        <v>0</v>
      </c>
      <c r="V12" s="19">
        <f>SUMIF(Club_B,O12,Score_F)+SUMIF(Club_K,O12,Score_G)</f>
        <v>4</v>
      </c>
      <c r="W12" s="19">
        <f>SUMIF(Club_B,O12,Score_G)+SUMIF(Club_K,O12,Score_F)</f>
        <v>24</v>
      </c>
      <c r="X12" s="20">
        <f>V12/W12</f>
        <v>0.16666666666666666</v>
      </c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 ANNONAY TTBA 4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 PPC DIEULEFIT 2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 MANTHES TT 4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 T.T.TRICASTIN 3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 AIRE PING 4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 TOURNON ERTT 2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 ROMANS ASPTT 8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 MONTELIER 4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 T.T.TRICASTIN 3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 ANNONAY TTBA 4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 TOURNON ERTT 2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 MANTHES TT 4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 AIRE PING 4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 ROMANS ASPTT 8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 PPC DIEULEFIT 2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 MONTELIER 4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 ANNONAY TTBA 4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 TOURNON ERTT 2</v>
      </c>
      <c r="L27" s="7">
        <v>4</v>
      </c>
    </row>
    <row r="28" spans="1:12" ht="18.75" customHeight="1">
      <c r="A28" s="5">
        <v>2</v>
      </c>
      <c r="B28" s="6" t="str">
        <f>+K22</f>
        <v> MANTHES TT 4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 AIRE PING 4</v>
      </c>
      <c r="L28" s="7">
        <v>3</v>
      </c>
    </row>
    <row r="29" spans="1:12" ht="19.5" customHeight="1">
      <c r="A29" s="5">
        <v>7</v>
      </c>
      <c r="B29" s="6" t="str">
        <f>+K24</f>
        <v> MONTELIER 4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 T.T.TRICASTIN 3</v>
      </c>
      <c r="L29" s="7">
        <v>5</v>
      </c>
    </row>
    <row r="30" spans="1:12" ht="19.5" thickBot="1">
      <c r="A30" s="12">
        <v>8</v>
      </c>
      <c r="B30" s="13" t="str">
        <f>+K23</f>
        <v> ROMANS ASPTT 8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 PPC DIEULEFIT 2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 ANNONAY TTBA 4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 PPC DIEULEFIT 2</v>
      </c>
      <c r="L34" s="7">
        <v>6</v>
      </c>
    </row>
    <row r="35" spans="1:12" ht="18.75" customHeight="1">
      <c r="A35" s="5">
        <v>4</v>
      </c>
      <c r="B35" s="6" t="str">
        <f>+K27</f>
        <v> TOURNON ERTT 2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 MONTELIER 4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 ROMANS ASPTT 8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 ANNONAY TTBA 4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 PPC DIEULEFIT 2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 TOURNON ERTT 2</v>
      </c>
      <c r="L40" s="7">
        <v>4</v>
      </c>
    </row>
    <row r="41" spans="1:12" ht="18.75">
      <c r="A41" s="5">
        <v>7</v>
      </c>
      <c r="B41" s="52" t="str">
        <f>+K35</f>
        <v> MONTELIER 4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 ROMANS ASPTT 8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X42"/>
  <sheetViews>
    <sheetView showGridLines="0" zoomScale="75" zoomScaleNormal="75" zoomScalePageLayoutView="0" workbookViewId="0" topLeftCell="A4">
      <selection activeCell="O26" sqref="O26"/>
    </sheetView>
  </sheetViews>
  <sheetFormatPr defaultColWidth="11.421875" defaultRowHeight="12.75"/>
  <cols>
    <col min="1" max="1" width="2.7109375" style="3" bestFit="1" customWidth="1"/>
    <col min="2" max="2" width="33.28125" style="3" bestFit="1" customWidth="1"/>
    <col min="3" max="3" width="3.421875" style="3" bestFit="1" customWidth="1"/>
    <col min="4" max="4" width="3.28125" style="3" bestFit="1" customWidth="1"/>
    <col min="5" max="5" width="3.00390625" style="3" bestFit="1" customWidth="1"/>
    <col min="6" max="7" width="4.7109375" style="3" customWidth="1"/>
    <col min="8" max="8" width="3.421875" style="3" bestFit="1" customWidth="1"/>
    <col min="9" max="9" width="3.28125" style="3" bestFit="1" customWidth="1"/>
    <col min="10" max="10" width="3.00390625" style="3" bestFit="1" customWidth="1"/>
    <col min="11" max="11" width="33.28125" style="16" bestFit="1" customWidth="1"/>
    <col min="12" max="12" width="2.7109375" style="3" bestFit="1" customWidth="1"/>
    <col min="13" max="13" width="19.57421875" style="44" bestFit="1" customWidth="1"/>
    <col min="14" max="14" width="7.28125" style="3" bestFit="1" customWidth="1"/>
    <col min="15" max="15" width="33.28125" style="3" bestFit="1" customWidth="1"/>
    <col min="16" max="16" width="8.57421875" style="4" bestFit="1" customWidth="1"/>
    <col min="17" max="17" width="8.00390625" style="3" bestFit="1" customWidth="1"/>
    <col min="18" max="18" width="10.140625" style="3" bestFit="1" customWidth="1"/>
    <col min="19" max="19" width="6.57421875" style="3" bestFit="1" customWidth="1"/>
    <col min="20" max="20" width="9.421875" style="3" bestFit="1" customWidth="1"/>
    <col min="21" max="21" width="6.421875" style="3" bestFit="1" customWidth="1"/>
    <col min="22" max="22" width="7.00390625" style="3" bestFit="1" customWidth="1"/>
    <col min="23" max="23" width="9.421875" style="3" bestFit="1" customWidth="1"/>
    <col min="24" max="24" width="10.421875" style="3" bestFit="1" customWidth="1"/>
    <col min="25" max="16384" width="11.421875" style="3" customWidth="1"/>
  </cols>
  <sheetData>
    <row r="1" spans="1:12" ht="30" customHeight="1" thickBot="1">
      <c r="A1" s="96" t="str">
        <f>+Poule!B29</f>
        <v>Départementale 3 A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24" ht="18" customHeight="1" thickBot="1">
      <c r="A2" s="103" t="s">
        <v>80</v>
      </c>
      <c r="B2" s="104"/>
      <c r="C2" s="45" t="s">
        <v>12</v>
      </c>
      <c r="D2" s="45" t="s">
        <v>13</v>
      </c>
      <c r="E2" s="45" t="s">
        <v>14</v>
      </c>
      <c r="F2" s="101" t="s">
        <v>18</v>
      </c>
      <c r="G2" s="102"/>
      <c r="H2" s="45" t="s">
        <v>12</v>
      </c>
      <c r="I2" s="45" t="s">
        <v>13</v>
      </c>
      <c r="J2" s="45" t="s">
        <v>14</v>
      </c>
      <c r="K2" s="105">
        <f>+Poule!B40</f>
        <v>44464</v>
      </c>
      <c r="L2" s="106"/>
      <c r="N2" s="85" t="str">
        <f>+PRA!N2</f>
        <v>CLASSEMENTS </v>
      </c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24" ht="18" customHeight="1">
      <c r="A3" s="5">
        <v>1</v>
      </c>
      <c r="B3" s="6" t="str">
        <f>+Poule!B30</f>
        <v>TRICASTIN 4</v>
      </c>
      <c r="C3" s="6">
        <f>IF(F3="","",IF(F3&gt;G3,1,IF(F3=G3,"",IF(F3&lt;G3,""))))</f>
      </c>
      <c r="D3" s="6">
        <f>IF(F3="","",IF(F3&gt;G3,"",IF(F3=G3,1,IF(F3&lt;G3,""))))</f>
      </c>
      <c r="E3" s="29">
        <f>IF(F3="","",IF(F3&gt;G3,"",IF(F3=G3,"",IF(F3&lt;G3,1))))</f>
      </c>
      <c r="F3" s="42"/>
      <c r="G3" s="43"/>
      <c r="H3" s="32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</c>
      <c r="K3" s="6" t="str">
        <f>+Poule!B37</f>
        <v>EXEMPT</v>
      </c>
      <c r="L3" s="7">
        <v>8</v>
      </c>
      <c r="N3" s="90" t="s">
        <v>1</v>
      </c>
      <c r="O3" s="92" t="s">
        <v>2</v>
      </c>
      <c r="P3" s="92" t="s">
        <v>3</v>
      </c>
      <c r="Q3" s="88" t="s">
        <v>0</v>
      </c>
      <c r="R3" s="88"/>
      <c r="S3" s="88"/>
      <c r="T3" s="88"/>
      <c r="U3" s="88"/>
      <c r="V3" s="88" t="s">
        <v>3</v>
      </c>
      <c r="W3" s="88"/>
      <c r="X3" s="89"/>
    </row>
    <row r="4" spans="1:24" ht="18.75">
      <c r="A4" s="5">
        <v>2</v>
      </c>
      <c r="B4" s="6" t="str">
        <f>+Poule!B31</f>
        <v>TT POUZINOIS 5</v>
      </c>
      <c r="C4" s="6">
        <f>IF(F4="","",IF(F4&gt;G4,1,IF(F4=G4,"",IF(F4&lt;G4,""))))</f>
      </c>
      <c r="D4" s="6">
        <f>IF(F4="","",IF(F4&gt;G4,"",IF(F4=G4,1,IF(F4&lt;G4,""))))</f>
      </c>
      <c r="E4" s="29">
        <f>IF(F4="","",IF(F4&gt;G4,"",IF(F4=G4,"",IF(F4&lt;G4,1))))</f>
      </c>
      <c r="F4" s="38"/>
      <c r="G4" s="39"/>
      <c r="H4" s="32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</c>
      <c r="K4" s="6" t="str">
        <f>+Poule!B36</f>
        <v>EXEMPT</v>
      </c>
      <c r="L4" s="7">
        <v>7</v>
      </c>
      <c r="N4" s="91"/>
      <c r="O4" s="93"/>
      <c r="P4" s="93"/>
      <c r="Q4" s="55" t="s">
        <v>4</v>
      </c>
      <c r="R4" s="55" t="s">
        <v>5</v>
      </c>
      <c r="S4" s="47" t="s">
        <v>6</v>
      </c>
      <c r="T4" s="47" t="s">
        <v>7</v>
      </c>
      <c r="U4" s="47" t="s">
        <v>11</v>
      </c>
      <c r="V4" s="55" t="s">
        <v>8</v>
      </c>
      <c r="W4" s="55" t="s">
        <v>9</v>
      </c>
      <c r="X4" s="48" t="s">
        <v>10</v>
      </c>
    </row>
    <row r="5" spans="1:24" ht="18.75">
      <c r="A5" s="5">
        <v>3</v>
      </c>
      <c r="B5" s="6" t="str">
        <f>+Poule!B32</f>
        <v>ARC SALAVAS 2</v>
      </c>
      <c r="C5" s="6">
        <f>IF(F5="","",IF(F5&gt;G5,1,IF(F5=G5,"",IF(F5&lt;G5,""))))</f>
        <v>1</v>
      </c>
      <c r="D5" s="6">
        <f>IF(F5="","",IF(F5&gt;G5,"",IF(F5=G5,1,IF(F5&lt;G5,""))))</f>
      </c>
      <c r="E5" s="29">
        <f>IF(F5="","",IF(F5&gt;G5,"",IF(F5=G5,"",IF(F5&lt;G5,1))))</f>
      </c>
      <c r="F5" s="38" t="s">
        <v>102</v>
      </c>
      <c r="G5" s="39">
        <v>0</v>
      </c>
      <c r="H5" s="32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+Poule!B35</f>
        <v>PPC DIEULEFIT 3</v>
      </c>
      <c r="L5" s="7">
        <v>6</v>
      </c>
      <c r="N5" s="49">
        <v>1</v>
      </c>
      <c r="O5" s="8" t="str">
        <f>+Poule!B34</f>
        <v>PRIVAS SC TT 5</v>
      </c>
      <c r="P5" s="9">
        <f>(R5*3)+(S5*2)+(T5*1)-U5</f>
        <v>6</v>
      </c>
      <c r="Q5" s="10">
        <f>SUM(R5:U5)</f>
        <v>2</v>
      </c>
      <c r="R5" s="10">
        <f>SUMIF(Club_B,O5,Gagne_C)+SUMIF(Club_K,O5,Gagne_H)</f>
        <v>2</v>
      </c>
      <c r="S5" s="10">
        <f>SUMIF(Club_B,O5,Nul_D)+SUMIF(Club_K,O5,Nul_I)</f>
        <v>0</v>
      </c>
      <c r="T5" s="10">
        <f>SUMIF(Club_B,O5,Perdu_E)+SUMIF(Club_K,O5,Perdu_J)</f>
        <v>0</v>
      </c>
      <c r="U5" s="10">
        <v>0</v>
      </c>
      <c r="V5" s="10">
        <f>SUMIF(Club_B,O5,Score_F)+SUMIF(Club_K,O5,Score_G)</f>
        <v>18</v>
      </c>
      <c r="W5" s="10">
        <f>SUMIF(Club_B,O5,Score_G)+SUMIF(Club_K,O5,Score_F)</f>
        <v>10</v>
      </c>
      <c r="X5" s="11">
        <f>V5/W5</f>
        <v>1.8</v>
      </c>
    </row>
    <row r="6" spans="1:24" ht="19.5" thickBot="1">
      <c r="A6" s="12">
        <v>4</v>
      </c>
      <c r="B6" s="13" t="str">
        <f>+Poule!B33</f>
        <v>LE TEIL OASIS TT 4</v>
      </c>
      <c r="C6" s="13">
        <f>IF(F6="","",IF(F6&gt;G6,1,IF(F6=G6,"",IF(F6&lt;G6,""))))</f>
      </c>
      <c r="D6" s="13">
        <f>IF(F6="","",IF(F6&gt;G6,"",IF(F6=G6,1,IF(F6&lt;G6,""))))</f>
      </c>
      <c r="E6" s="30">
        <f>IF(F6="","",IF(F6&gt;G6,"",IF(F6=G6,"",IF(F6&lt;G6,1))))</f>
        <v>1</v>
      </c>
      <c r="F6" s="40">
        <v>4</v>
      </c>
      <c r="G6" s="41">
        <v>10</v>
      </c>
      <c r="H6" s="33">
        <f>IF(G6="","",IF(G6&gt;F6,1,IF(G6=F6,"",IF(G6&lt;F6,""))))</f>
        <v>1</v>
      </c>
      <c r="I6" s="13">
        <f>IF(G6="","",IF(G6&gt;F6,"",IF(G6=F6,1,IF(G6&lt;F6,""))))</f>
      </c>
      <c r="J6" s="13">
        <f>IF(G6="","",IF(G6&gt;F6,"",IF(G6=F6,"",IF(G6&lt;F6,1))))</f>
      </c>
      <c r="K6" s="13" t="str">
        <f>+Poule!B34</f>
        <v>PRIVAS SC TT 5</v>
      </c>
      <c r="L6" s="14">
        <v>5</v>
      </c>
      <c r="N6" s="49">
        <v>2</v>
      </c>
      <c r="O6" s="8" t="str">
        <f>+Poule!B32</f>
        <v>ARC SALAVAS 2</v>
      </c>
      <c r="P6" s="9">
        <f>(R6*3)+(S6*2)+(T6*1)-U6</f>
        <v>4</v>
      </c>
      <c r="Q6" s="10">
        <f>SUM(R6:U6)</f>
        <v>2</v>
      </c>
      <c r="R6" s="10">
        <f>SUMIF(Club_B,O6,Gagne_C)+SUMIF(Club_K,O6,Gagne_H)</f>
        <v>1</v>
      </c>
      <c r="S6" s="10">
        <f>SUMIF(Club_B,O6,Nul_D)+SUMIF(Club_K,O6,Nul_I)</f>
        <v>0</v>
      </c>
      <c r="T6" s="10">
        <f>SUMIF(Club_B,O6,Perdu_E)+SUMIF(Club_K,O6,Perdu_J)</f>
        <v>1</v>
      </c>
      <c r="U6" s="10">
        <v>0</v>
      </c>
      <c r="V6" s="10">
        <f>SUMIF(Club_B,O6,Score_F)+SUMIF(Club_K,O6,Score_G)</f>
        <v>6</v>
      </c>
      <c r="W6" s="10">
        <f>SUMIF(Club_B,O6,Score_G)+SUMIF(Club_K,O6,Score_F)</f>
        <v>8</v>
      </c>
      <c r="X6" s="11">
        <f>V6/W6</f>
        <v>0.75</v>
      </c>
    </row>
    <row r="7" spans="1:24" ht="19.5" thickBot="1">
      <c r="A7" s="15"/>
      <c r="L7" s="15"/>
      <c r="N7" s="49">
        <v>3</v>
      </c>
      <c r="O7" s="8" t="str">
        <f>+Poule!B31</f>
        <v>TT POUZINOIS 5</v>
      </c>
      <c r="P7" s="9">
        <f>(R7*3)+(S7*2)+(T7*1)-U7</f>
        <v>3</v>
      </c>
      <c r="Q7" s="10">
        <f>SUM(R7:U7)</f>
        <v>1</v>
      </c>
      <c r="R7" s="10">
        <f>SUMIF(Club_B,O7,Gagne_C)+SUMIF(Club_K,O7,Gagne_H)</f>
        <v>1</v>
      </c>
      <c r="S7" s="10">
        <f>SUMIF(Club_B,O7,Nul_D)+SUMIF(Club_K,O7,Nul_I)</f>
        <v>0</v>
      </c>
      <c r="T7" s="10">
        <f>SUMIF(Club_B,O7,Perdu_E)+SUMIF(Club_K,O7,Perdu_J)</f>
        <v>0</v>
      </c>
      <c r="U7" s="10">
        <v>0</v>
      </c>
      <c r="V7" s="10">
        <f>SUMIF(Club_B,O7,Score_F)+SUMIF(Club_K,O7,Score_G)</f>
        <v>0</v>
      </c>
      <c r="W7" s="10">
        <f>SUMIF(Club_B,O7,Score_G)+SUMIF(Club_K,O7,Score_F)</f>
        <v>0</v>
      </c>
      <c r="X7" s="11" t="e">
        <f>V7/W7</f>
        <v>#DIV/0!</v>
      </c>
    </row>
    <row r="8" spans="1:24" ht="18.75">
      <c r="A8" s="119" t="s">
        <v>81</v>
      </c>
      <c r="B8" s="100"/>
      <c r="C8" s="27" t="s">
        <v>12</v>
      </c>
      <c r="D8" s="27" t="s">
        <v>13</v>
      </c>
      <c r="E8" s="28" t="s">
        <v>14</v>
      </c>
      <c r="F8" s="94" t="s">
        <v>18</v>
      </c>
      <c r="G8" s="95"/>
      <c r="H8" s="54" t="s">
        <v>12</v>
      </c>
      <c r="I8" s="27" t="s">
        <v>13</v>
      </c>
      <c r="J8" s="27" t="s">
        <v>14</v>
      </c>
      <c r="K8" s="107">
        <f>+Poule!B41</f>
        <v>44471</v>
      </c>
      <c r="L8" s="108"/>
      <c r="N8" s="49">
        <v>4</v>
      </c>
      <c r="O8" s="8" t="str">
        <f>+Poule!B35</f>
        <v>PPC DIEULEFIT 3</v>
      </c>
      <c r="P8" s="9">
        <f>(R8*3)+(S8*2)+(T8*1)</f>
        <v>2</v>
      </c>
      <c r="Q8" s="10">
        <f>SUM(R8:U8)</f>
        <v>4</v>
      </c>
      <c r="R8" s="10">
        <f>SUMIF(Club_B,O8,Gagne_C)+SUMIF(Club_K,O8,Gagne_H)</f>
        <v>0</v>
      </c>
      <c r="S8" s="10">
        <f>SUMIF(Club_B,O8,Nul_D)+SUMIF(Club_K,O8,Nul_I)</f>
        <v>0</v>
      </c>
      <c r="T8" s="10">
        <f>SUMIF(Club_B,O8,Perdu_E)+SUMIF(Club_K,O8,Perdu_J)</f>
        <v>2</v>
      </c>
      <c r="U8" s="10">
        <v>2</v>
      </c>
      <c r="V8" s="10">
        <f>SUMIF(Club_B,O8,Score_F)+SUMIF(Club_K,O8,Score_G)</f>
        <v>0</v>
      </c>
      <c r="W8" s="10">
        <f>SUMIF(Club_B,O8,Score_G)+SUMIF(Club_K,O8,Score_F)</f>
        <v>0</v>
      </c>
      <c r="X8" s="11" t="e">
        <f>V8/W8</f>
        <v>#DIV/0!</v>
      </c>
    </row>
    <row r="9" spans="1:24" ht="18.75">
      <c r="A9" s="5">
        <v>7</v>
      </c>
      <c r="B9" s="6" t="str">
        <f>+K4</f>
        <v>EXEMPT</v>
      </c>
      <c r="C9" s="6">
        <f>IF(F9="","",IF(F9&gt;G9,1,IF(F9=G9,"",IF(F9&lt;G9,""))))</f>
      </c>
      <c r="D9" s="6">
        <f>IF(F9="","",IF(F9&gt;G9,"",IF(F9=G9,1,IF(F9&lt;G9,""))))</f>
      </c>
      <c r="E9" s="29">
        <f>IF(F9="","",IF(F9&gt;G9,"",IF(F9=G9,"",IF(F9&lt;G9,1))))</f>
      </c>
      <c r="F9" s="38"/>
      <c r="G9" s="39"/>
      <c r="H9" s="32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TRICASTIN 4</v>
      </c>
      <c r="L9" s="7">
        <v>1</v>
      </c>
      <c r="N9" s="49">
        <v>5</v>
      </c>
      <c r="O9" s="8" t="str">
        <f>+Poule!B33</f>
        <v>LE TEIL OASIS TT 4</v>
      </c>
      <c r="P9" s="9">
        <f>(R9*3)+(S9*2)+(T9*1)-U9</f>
        <v>1</v>
      </c>
      <c r="Q9" s="10">
        <f>SUM(R9:U9)</f>
        <v>1</v>
      </c>
      <c r="R9" s="10">
        <f>SUMIF(Club_B,O9,Gagne_C)+SUMIF(Club_K,O9,Gagne_H)</f>
        <v>0</v>
      </c>
      <c r="S9" s="10">
        <f>SUMIF(Club_B,O9,Nul_D)+SUMIF(Club_K,O9,Nul_I)</f>
        <v>0</v>
      </c>
      <c r="T9" s="10">
        <f>SUMIF(Club_B,O9,Perdu_E)+SUMIF(Club_K,O9,Perdu_J)</f>
        <v>1</v>
      </c>
      <c r="U9" s="10">
        <v>0</v>
      </c>
      <c r="V9" s="10">
        <f>SUMIF(Club_B,O9,Score_F)+SUMIF(Club_K,O9,Score_G)</f>
        <v>4</v>
      </c>
      <c r="W9" s="10">
        <f>SUMIF(Club_B,O9,Score_G)+SUMIF(Club_K,O9,Score_F)</f>
        <v>10</v>
      </c>
      <c r="X9" s="11">
        <f>V9/W9</f>
        <v>0.4</v>
      </c>
    </row>
    <row r="10" spans="1:24" ht="18" customHeight="1">
      <c r="A10" s="5">
        <v>6</v>
      </c>
      <c r="B10" s="6" t="str">
        <f>+K5</f>
        <v>PPC DIEULEFIT 3</v>
      </c>
      <c r="C10" s="6">
        <f>IF(F10="","",IF(F10&gt;G10,1,IF(F10=G10,"",IF(F10&lt;G10,""))))</f>
      </c>
      <c r="D10" s="6">
        <f>IF(F10="","",IF(F10&gt;G10,"",IF(F10=G10,1,IF(F10&lt;G10,""))))</f>
      </c>
      <c r="E10" s="29">
        <f>IF(F10="","",IF(F10&gt;G10,"",IF(F10=G10,"",IF(F10&lt;G10,1))))</f>
        <v>1</v>
      </c>
      <c r="F10" s="38">
        <v>0</v>
      </c>
      <c r="G10" s="39" t="s">
        <v>102</v>
      </c>
      <c r="H10" s="32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TT POUZINOIS 5</v>
      </c>
      <c r="L10" s="7">
        <v>2</v>
      </c>
      <c r="N10" s="49">
        <v>6</v>
      </c>
      <c r="O10" s="8" t="str">
        <f>+Poule!B30</f>
        <v>TRICASTIN 4</v>
      </c>
      <c r="P10" s="9">
        <f>(R10*3)+(S10*2)+(T10*1)-U10</f>
        <v>0</v>
      </c>
      <c r="Q10" s="10">
        <f>SUM(R10:U10)</f>
        <v>0</v>
      </c>
      <c r="R10" s="10">
        <f>SUMIF(Club_B,O10,Gagne_C)+SUMIF(Club_K,O10,Gagne_H)</f>
        <v>0</v>
      </c>
      <c r="S10" s="10">
        <f>SUMIF(Club_B,O10,Nul_D)+SUMIF(Club_K,O10,Nul_I)</f>
        <v>0</v>
      </c>
      <c r="T10" s="10">
        <f>SUMIF(Club_B,O10,Perdu_E)+SUMIF(Club_K,O10,Perdu_J)</f>
        <v>0</v>
      </c>
      <c r="U10" s="10">
        <v>0</v>
      </c>
      <c r="V10" s="10">
        <f>SUMIF(Club_B,O10,Score_F)+SUMIF(Club_K,O10,Score_G)</f>
        <v>0</v>
      </c>
      <c r="W10" s="10">
        <f>SUMIF(Club_B,O10,Score_G)+SUMIF(Club_K,O10,Score_F)</f>
        <v>0</v>
      </c>
      <c r="X10" s="11" t="e">
        <f>V10/W10</f>
        <v>#DIV/0!</v>
      </c>
    </row>
    <row r="11" spans="1:24" ht="18.75">
      <c r="A11" s="5">
        <v>5</v>
      </c>
      <c r="B11" s="6" t="str">
        <f>+K6</f>
        <v>PRIVAS SC TT 5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29">
        <f>IF(F11="","",IF(F11&gt;G11,"",IF(F11=G11,"",IF(F11&lt;G11,1))))</f>
      </c>
      <c r="F11" s="38">
        <v>8</v>
      </c>
      <c r="G11" s="39">
        <v>6</v>
      </c>
      <c r="H11" s="32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ARC SALAVAS 2</v>
      </c>
      <c r="L11" s="7">
        <v>3</v>
      </c>
      <c r="N11" s="49">
        <v>7</v>
      </c>
      <c r="O11" s="8"/>
      <c r="P11" s="9"/>
      <c r="Q11" s="10"/>
      <c r="R11" s="10"/>
      <c r="S11" s="10"/>
      <c r="T11" s="10"/>
      <c r="U11" s="10"/>
      <c r="V11" s="10"/>
      <c r="W11" s="10"/>
      <c r="X11" s="11"/>
    </row>
    <row r="12" spans="1:24" ht="19.5" thickBot="1">
      <c r="A12" s="12">
        <v>8</v>
      </c>
      <c r="B12" s="13" t="str">
        <f>+K3</f>
        <v>EXEMPT</v>
      </c>
      <c r="C12" s="13">
        <f>IF(F12="","",IF(F12&gt;G12,1,IF(F12=G12,"",IF(F12&lt;G12,""))))</f>
      </c>
      <c r="D12" s="13">
        <f>IF(F12="","",IF(F12&gt;G12,"",IF(F12=G12,1,IF(F12&lt;G12,""))))</f>
      </c>
      <c r="E12" s="30">
        <f>IF(F12="","",IF(F12&gt;G12,"",IF(F12=G12,"",IF(F12&lt;G12,1))))</f>
      </c>
      <c r="F12" s="40"/>
      <c r="G12" s="41"/>
      <c r="H12" s="33">
        <f>IF(G12="","",IF(G12&gt;F12,1,IF(G12=F12,"",IF(G12&lt;F12,""))))</f>
      </c>
      <c r="I12" s="13">
        <f>IF(G12="","",IF(G12&gt;F12,"",IF(G12=F12,1,IF(G12&lt;F12,""))))</f>
      </c>
      <c r="J12" s="13">
        <f>IF(G12="","",IF(G12&gt;F12,"",IF(G12=F12,"",IF(G12&lt;F12,1))))</f>
      </c>
      <c r="K12" s="13" t="str">
        <f>+B6</f>
        <v>LE TEIL OASIS TT 4</v>
      </c>
      <c r="L12" s="14">
        <v>4</v>
      </c>
      <c r="N12" s="50">
        <v>8</v>
      </c>
      <c r="O12" s="17"/>
      <c r="P12" s="18"/>
      <c r="Q12" s="19"/>
      <c r="R12" s="19"/>
      <c r="S12" s="19"/>
      <c r="T12" s="19"/>
      <c r="U12" s="19"/>
      <c r="V12" s="19"/>
      <c r="W12" s="19"/>
      <c r="X12" s="20"/>
    </row>
    <row r="13" spans="1:24" ht="19.5" thickBot="1">
      <c r="A13" s="21"/>
      <c r="K13" s="3"/>
      <c r="L13" s="21"/>
      <c r="N13" s="22"/>
      <c r="O13" s="23"/>
      <c r="P13" s="24"/>
      <c r="Q13" s="25"/>
      <c r="R13" s="25"/>
      <c r="S13" s="25"/>
      <c r="T13" s="25"/>
      <c r="U13" s="25"/>
      <c r="V13" s="25"/>
      <c r="W13" s="25"/>
      <c r="X13" s="25"/>
    </row>
    <row r="14" spans="1:16" ht="18.75">
      <c r="A14" s="119" t="s">
        <v>83</v>
      </c>
      <c r="B14" s="100"/>
      <c r="C14" s="27" t="s">
        <v>12</v>
      </c>
      <c r="D14" s="27" t="s">
        <v>13</v>
      </c>
      <c r="E14" s="28" t="s">
        <v>14</v>
      </c>
      <c r="F14" s="94" t="s">
        <v>18</v>
      </c>
      <c r="G14" s="95"/>
      <c r="H14" s="54" t="s">
        <v>12</v>
      </c>
      <c r="I14" s="27" t="s">
        <v>13</v>
      </c>
      <c r="J14" s="27" t="s">
        <v>14</v>
      </c>
      <c r="K14" s="107">
        <f>+Poule!B42</f>
        <v>44492</v>
      </c>
      <c r="L14" s="108"/>
      <c r="P14" s="24"/>
    </row>
    <row r="15" spans="1:16" ht="18.75">
      <c r="A15" s="5">
        <v>1</v>
      </c>
      <c r="B15" s="6" t="str">
        <f>+B3</f>
        <v>TRICASTIN 4</v>
      </c>
      <c r="C15" s="6">
        <f>IF(F15="","",IF(F15&gt;G15,1,IF(F15=G15,"",IF(F15&lt;G15,""))))</f>
      </c>
      <c r="D15" s="6">
        <f>IF(F15="","",IF(F15&gt;G15,"",IF(F15=G15,1,IF(F15&lt;G15,""))))</f>
      </c>
      <c r="E15" s="29">
        <f>IF(F15="","",IF(F15&gt;G15,"",IF(F15=G15,"",IF(F15&lt;G15,1))))</f>
      </c>
      <c r="F15" s="38"/>
      <c r="G15" s="39"/>
      <c r="H15" s="32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PPC DIEULEFIT 3</v>
      </c>
      <c r="L15" s="7">
        <v>6</v>
      </c>
      <c r="O15" s="3" t="s">
        <v>15</v>
      </c>
      <c r="P15" s="26">
        <v>3</v>
      </c>
    </row>
    <row r="16" spans="1:16" ht="18.75">
      <c r="A16" s="5">
        <v>2</v>
      </c>
      <c r="B16" s="6" t="str">
        <f>+B4</f>
        <v>TT POUZINOIS 5</v>
      </c>
      <c r="C16" s="6">
        <f>IF(F16="","",IF(F16&gt;G16,1,IF(F16=G16,"",IF(F16&lt;G16,""))))</f>
      </c>
      <c r="D16" s="6">
        <f>IF(F16="","",IF(F16&gt;G16,"",IF(F16=G16,1,IF(F16&lt;G16,""))))</f>
      </c>
      <c r="E16" s="29">
        <f>IF(F16="","",IF(F16&gt;G16,"",IF(F16=G16,"",IF(F16&lt;G16,1))))</f>
      </c>
      <c r="F16" s="38"/>
      <c r="G16" s="39"/>
      <c r="H16" s="32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PRIVAS SC TT 5</v>
      </c>
      <c r="L16" s="7">
        <v>5</v>
      </c>
      <c r="O16" s="3" t="s">
        <v>16</v>
      </c>
      <c r="P16" s="26">
        <v>2</v>
      </c>
    </row>
    <row r="17" spans="1:16" ht="18.75">
      <c r="A17" s="5">
        <v>3</v>
      </c>
      <c r="B17" s="6" t="str">
        <f>+B5</f>
        <v>ARC SALAVAS 2</v>
      </c>
      <c r="C17" s="6">
        <f>IF(F17="","",IF(F17&gt;G17,1,IF(F17=G17,"",IF(F17&lt;G17,""))))</f>
      </c>
      <c r="D17" s="6">
        <f>IF(F17="","",IF(F17&gt;G17,"",IF(F17=G17,1,IF(F17&lt;G17,""))))</f>
      </c>
      <c r="E17" s="29">
        <f>IF(F17="","",IF(F17&gt;G17,"",IF(F17=G17,"",IF(F17&lt;G17,1))))</f>
      </c>
      <c r="F17" s="38"/>
      <c r="G17" s="39"/>
      <c r="H17" s="32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LE TEIL OASIS TT 4</v>
      </c>
      <c r="L17" s="7">
        <v>4</v>
      </c>
      <c r="O17" s="3" t="s">
        <v>17</v>
      </c>
      <c r="P17" s="26">
        <v>1</v>
      </c>
    </row>
    <row r="18" spans="1:12" ht="19.5" thickBot="1">
      <c r="A18" s="12">
        <v>8</v>
      </c>
      <c r="B18" s="13" t="str">
        <f>+K3</f>
        <v>EXEMPT</v>
      </c>
      <c r="C18" s="13">
        <f>IF(F18="","",IF(F18&gt;G18,1,IF(F18=G18,"",IF(F18&lt;G18,""))))</f>
      </c>
      <c r="D18" s="13">
        <f>IF(F18="","",IF(F18&gt;G18,"",IF(F18=G18,1,IF(F18&lt;G18,""))))</f>
      </c>
      <c r="E18" s="30">
        <f>IF(F18="","",IF(F18&gt;G18,"",IF(F18=G18,"",IF(F18&lt;G18,1))))</f>
      </c>
      <c r="F18" s="40"/>
      <c r="G18" s="41"/>
      <c r="H18" s="33">
        <f>IF(G18="","",IF(G18&gt;F18,1,IF(G18=F18,"",IF(G18&lt;F18,""))))</f>
      </c>
      <c r="I18" s="13">
        <f>IF(G18="","",IF(G18&gt;F18,"",IF(G18=F18,1,IF(G18&lt;F18,""))))</f>
      </c>
      <c r="J18" s="13">
        <f>IF(G18="","",IF(G18&gt;F18,"",IF(G18=F18,"",IF(G18&lt;F18,1))))</f>
      </c>
      <c r="K18" s="13" t="str">
        <f>+K4</f>
        <v>EXEMPT</v>
      </c>
      <c r="L18" s="14">
        <v>7</v>
      </c>
    </row>
    <row r="19" spans="1:24" ht="19.5" thickBot="1">
      <c r="A19" s="21"/>
      <c r="K19" s="3"/>
      <c r="L19" s="21"/>
      <c r="O19" s="109" t="s">
        <v>20</v>
      </c>
      <c r="P19" s="110"/>
      <c r="Q19" s="110"/>
      <c r="R19" s="111"/>
      <c r="S19" s="118">
        <f ca="1">TODAY()</f>
        <v>44472</v>
      </c>
      <c r="T19" s="110"/>
      <c r="U19" s="110"/>
      <c r="V19" s="110"/>
      <c r="W19" s="110"/>
      <c r="X19" s="111"/>
    </row>
    <row r="20" spans="1:24" ht="18.75">
      <c r="A20" s="119" t="s">
        <v>82</v>
      </c>
      <c r="B20" s="100"/>
      <c r="C20" s="27" t="s">
        <v>12</v>
      </c>
      <c r="D20" s="27" t="s">
        <v>13</v>
      </c>
      <c r="E20" s="28" t="s">
        <v>14</v>
      </c>
      <c r="F20" s="94" t="s">
        <v>18</v>
      </c>
      <c r="G20" s="95"/>
      <c r="H20" s="54" t="s">
        <v>12</v>
      </c>
      <c r="I20" s="27" t="s">
        <v>13</v>
      </c>
      <c r="J20" s="27" t="s">
        <v>14</v>
      </c>
      <c r="K20" s="107">
        <f>+Poule!B43</f>
        <v>44506</v>
      </c>
      <c r="L20" s="108"/>
      <c r="O20" s="112"/>
      <c r="P20" s="113"/>
      <c r="Q20" s="113"/>
      <c r="R20" s="114"/>
      <c r="S20" s="113"/>
      <c r="T20" s="113"/>
      <c r="U20" s="113"/>
      <c r="V20" s="113"/>
      <c r="W20" s="113"/>
      <c r="X20" s="114"/>
    </row>
    <row r="21" spans="1:24" ht="18.75" customHeight="1">
      <c r="A21" s="5">
        <v>5</v>
      </c>
      <c r="B21" s="6" t="str">
        <f>+K6</f>
        <v>PRIVAS SC TT 5</v>
      </c>
      <c r="C21" s="6">
        <f>IF(F21="","",IF(F21&gt;G21,1,IF(F21=G21,"",IF(F21&lt;G21,""))))</f>
      </c>
      <c r="D21" s="6">
        <f>IF(F21="","",IF(F21&gt;G21,"",IF(F21=G21,1,IF(F21&lt;G21,""))))</f>
      </c>
      <c r="E21" s="29">
        <f>IF(F21="","",IF(F21&gt;G21,"",IF(F21=G21,"",IF(F21&lt;G21,1))))</f>
      </c>
      <c r="F21" s="34"/>
      <c r="G21" s="35"/>
      <c r="H21" s="32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TRICASTIN 4</v>
      </c>
      <c r="L21" s="7">
        <v>1</v>
      </c>
      <c r="O21" s="112"/>
      <c r="P21" s="113"/>
      <c r="Q21" s="113"/>
      <c r="R21" s="114"/>
      <c r="S21" s="113"/>
      <c r="T21" s="113"/>
      <c r="U21" s="113"/>
      <c r="V21" s="113"/>
      <c r="W21" s="113"/>
      <c r="X21" s="114"/>
    </row>
    <row r="22" spans="1:24" ht="18.75" customHeight="1">
      <c r="A22" s="5">
        <v>4</v>
      </c>
      <c r="B22" s="6" t="str">
        <f>+B6</f>
        <v>LE TEIL OASIS TT 4</v>
      </c>
      <c r="C22" s="6">
        <f>IF(F22="","",IF(F22&gt;G22,1,IF(F22=G22,"",IF(F22&lt;G22,""))))</f>
      </c>
      <c r="D22" s="6">
        <f>IF(F22="","",IF(F22&gt;G22,"",IF(F22=G22,1,IF(F22&lt;G22,""))))</f>
      </c>
      <c r="E22" s="29">
        <f>IF(F22="","",IF(F22&gt;G22,"",IF(F22=G22,"",IF(F22&lt;G22,1))))</f>
      </c>
      <c r="F22" s="34"/>
      <c r="G22" s="35"/>
      <c r="H22" s="32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TT POUZINOIS 5</v>
      </c>
      <c r="L22" s="7">
        <v>2</v>
      </c>
      <c r="O22" s="112"/>
      <c r="P22" s="113"/>
      <c r="Q22" s="113"/>
      <c r="R22" s="114"/>
      <c r="S22" s="113"/>
      <c r="T22" s="113"/>
      <c r="U22" s="113"/>
      <c r="V22" s="113"/>
      <c r="W22" s="113"/>
      <c r="X22" s="114"/>
    </row>
    <row r="23" spans="1:24" ht="18.75" customHeight="1" thickBot="1">
      <c r="A23" s="5">
        <v>3</v>
      </c>
      <c r="B23" s="6" t="str">
        <f>+B5</f>
        <v>ARC SALAVAS 2</v>
      </c>
      <c r="C23" s="6">
        <f>IF(F23="","",IF(F23&gt;G23,1,IF(F23=G23,"",IF(F23&lt;G23,""))))</f>
      </c>
      <c r="D23" s="6">
        <f>IF(F23="","",IF(F23&gt;G23,"",IF(F23=G23,1,IF(F23&lt;G23,""))))</f>
      </c>
      <c r="E23" s="29">
        <f>IF(F23="","",IF(F23&gt;G23,"",IF(F23=G23,"",IF(F23&lt;G23,1))))</f>
      </c>
      <c r="F23" s="34"/>
      <c r="G23" s="35"/>
      <c r="H23" s="32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EXEMPT</v>
      </c>
      <c r="L23" s="7">
        <v>8</v>
      </c>
      <c r="O23" s="115"/>
      <c r="P23" s="116"/>
      <c r="Q23" s="116"/>
      <c r="R23" s="117"/>
      <c r="S23" s="116"/>
      <c r="T23" s="116"/>
      <c r="U23" s="116"/>
      <c r="V23" s="116"/>
      <c r="W23" s="116"/>
      <c r="X23" s="117"/>
    </row>
    <row r="24" spans="1:12" ht="19.5" customHeight="1" thickBot="1">
      <c r="A24" s="12">
        <v>6</v>
      </c>
      <c r="B24" s="53" t="str">
        <f>+K5</f>
        <v>PPC DIEULEFIT 3</v>
      </c>
      <c r="C24" s="13">
        <f>IF(F24="","",IF(F24&gt;G24,1,IF(F24=G24,"",IF(F24&lt;G24,""))))</f>
      </c>
      <c r="D24" s="13">
        <f>IF(F24="","",IF(F24&gt;G24,"",IF(F24=G24,1,IF(F24&lt;G24,""))))</f>
      </c>
      <c r="E24" s="30">
        <f>IF(F24="","",IF(F24&gt;G24,"",IF(F24=G24,"",IF(F24&lt;G24,1))))</f>
      </c>
      <c r="F24" s="36"/>
      <c r="G24" s="37"/>
      <c r="H24" s="33">
        <f>IF(G24="","",IF(G24&gt;F24,1,IF(G24=F24,"",IF(G24&lt;F24,""))))</f>
      </c>
      <c r="I24" s="13">
        <f>IF(G24="","",IF(G24&gt;F24,"",IF(G24=F24,1,IF(G24&lt;F24,""))))</f>
      </c>
      <c r="J24" s="13">
        <f>IF(G24="","",IF(G24&gt;F24,"",IF(G24=F24,"",IF(G24&lt;F24,1))))</f>
      </c>
      <c r="K24" s="53" t="str">
        <f>+K4</f>
        <v>EXEMPT</v>
      </c>
      <c r="L24" s="14">
        <v>7</v>
      </c>
    </row>
    <row r="25" spans="1:12" ht="19.5" customHeight="1" thickBot="1">
      <c r="A25" s="21"/>
      <c r="K25" s="3"/>
      <c r="L25" s="21"/>
    </row>
    <row r="26" spans="1:12" ht="18.75" customHeight="1">
      <c r="A26" s="119" t="s">
        <v>84</v>
      </c>
      <c r="B26" s="100"/>
      <c r="C26" s="27" t="s">
        <v>12</v>
      </c>
      <c r="D26" s="27" t="s">
        <v>13</v>
      </c>
      <c r="E26" s="28" t="s">
        <v>14</v>
      </c>
      <c r="F26" s="94" t="s">
        <v>18</v>
      </c>
      <c r="G26" s="95"/>
      <c r="H26" s="54" t="s">
        <v>12</v>
      </c>
      <c r="I26" s="27" t="s">
        <v>13</v>
      </c>
      <c r="J26" s="27" t="s">
        <v>14</v>
      </c>
      <c r="K26" s="107">
        <f>+Poule!B44</f>
        <v>44513</v>
      </c>
      <c r="L26" s="108"/>
    </row>
    <row r="27" spans="1:12" ht="18.75" customHeight="1">
      <c r="A27" s="5">
        <v>1</v>
      </c>
      <c r="B27" s="6" t="str">
        <f>+K21</f>
        <v>TRICASTIN 4</v>
      </c>
      <c r="C27" s="6">
        <f>IF(F27="","",IF(F27&gt;G27,1,IF(F27=G27,"",IF(F27&lt;G27,""))))</f>
      </c>
      <c r="D27" s="6">
        <f>IF(F27="","",IF(F27&gt;G27,"",IF(F27=G27,1,IF(F27&lt;G27,""))))</f>
      </c>
      <c r="E27" s="29">
        <f>IF(F27="","",IF(F27&gt;G27,"",IF(F27=G27,"",IF(F27&lt;G27,1))))</f>
      </c>
      <c r="F27" s="34"/>
      <c r="G27" s="35"/>
      <c r="H27" s="32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LE TEIL OASIS TT 4</v>
      </c>
      <c r="L27" s="7">
        <v>4</v>
      </c>
    </row>
    <row r="28" spans="1:12" ht="18.75" customHeight="1">
      <c r="A28" s="5">
        <v>2</v>
      </c>
      <c r="B28" s="6" t="str">
        <f>+K22</f>
        <v>TT POUZINOIS 5</v>
      </c>
      <c r="C28" s="6">
        <f>IF(F28="","",IF(F28&gt;G28,1,IF(F28=G28,"",IF(F28&lt;G28,""))))</f>
      </c>
      <c r="D28" s="6">
        <f>IF(F28="","",IF(F28&gt;G28,"",IF(F28=G28,1,IF(F28&lt;G28,""))))</f>
      </c>
      <c r="E28" s="29">
        <f>IF(F28="","",IF(F28&gt;G28,"",IF(F28=G28,"",IF(F28&lt;G28,1))))</f>
      </c>
      <c r="F28" s="34"/>
      <c r="G28" s="35"/>
      <c r="H28" s="32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ARC SALAVAS 2</v>
      </c>
      <c r="L28" s="7">
        <v>3</v>
      </c>
    </row>
    <row r="29" spans="1:12" ht="19.5" customHeight="1">
      <c r="A29" s="5">
        <v>7</v>
      </c>
      <c r="B29" s="6" t="str">
        <f>+K24</f>
        <v>EXEMPT</v>
      </c>
      <c r="C29" s="6">
        <f>IF(F29="","",IF(F29&gt;G29,1,IF(F29=G29,"",IF(F29&lt;G29,""))))</f>
      </c>
      <c r="D29" s="6">
        <f>IF(F29="","",IF(F29&gt;G29,"",IF(F29=G29,1,IF(F29&lt;G29,""))))</f>
      </c>
      <c r="E29" s="29">
        <f>IF(F29="","",IF(F29&gt;G29,"",IF(F29=G29,"",IF(F29&lt;G29,1))))</f>
      </c>
      <c r="F29" s="34"/>
      <c r="G29" s="35"/>
      <c r="H29" s="32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PRIVAS SC TT 5</v>
      </c>
      <c r="L29" s="7">
        <v>5</v>
      </c>
    </row>
    <row r="30" spans="1:12" ht="19.5" thickBot="1">
      <c r="A30" s="12">
        <v>8</v>
      </c>
      <c r="B30" s="13" t="str">
        <f>+K23</f>
        <v>EXEMPT</v>
      </c>
      <c r="C30" s="13">
        <f>IF(F30="","",IF(F30&gt;G30,1,IF(F30=G30,"",IF(F30&lt;G30,""))))</f>
      </c>
      <c r="D30" s="13">
        <f>IF(F30="","",IF(F30&gt;G30,"",IF(F30=G30,1,IF(F30&lt;G30,""))))</f>
      </c>
      <c r="E30" s="30">
        <f>IF(F30="","",IF(F30&gt;G30,"",IF(F30=G30,"",IF(F30&lt;G30,1))))</f>
      </c>
      <c r="F30" s="36"/>
      <c r="G30" s="37"/>
      <c r="H30" s="33">
        <f>IF(G30="","",IF(G30&gt;F30,1,IF(G30=F30,"",IF(G30&lt;F30,""))))</f>
      </c>
      <c r="I30" s="13">
        <f>IF(G30="","",IF(G30&gt;F30,"",IF(G30=F30,1,IF(G30&lt;F30,""))))</f>
      </c>
      <c r="J30" s="13">
        <f>IF(G30="","",IF(G30&gt;F30,"",IF(G30=F30,"",IF(G30&lt;F30,1))))</f>
      </c>
      <c r="K30" s="13" t="str">
        <f>+B24</f>
        <v>PPC DIEULEFIT 3</v>
      </c>
      <c r="L30" s="14">
        <v>6</v>
      </c>
    </row>
    <row r="31" spans="1:12" ht="19.5" thickBot="1">
      <c r="A31" s="21"/>
      <c r="K31" s="3"/>
      <c r="L31" s="21"/>
    </row>
    <row r="32" spans="1:12" ht="18.75">
      <c r="A32" s="119" t="s">
        <v>85</v>
      </c>
      <c r="B32" s="100"/>
      <c r="C32" s="27" t="s">
        <v>12</v>
      </c>
      <c r="D32" s="27" t="s">
        <v>13</v>
      </c>
      <c r="E32" s="28" t="s">
        <v>14</v>
      </c>
      <c r="F32" s="94" t="s">
        <v>18</v>
      </c>
      <c r="G32" s="95"/>
      <c r="H32" s="54" t="s">
        <v>12</v>
      </c>
      <c r="I32" s="27" t="s">
        <v>13</v>
      </c>
      <c r="J32" s="27" t="s">
        <v>14</v>
      </c>
      <c r="K32" s="107">
        <f>+Poule!B45</f>
        <v>44527</v>
      </c>
      <c r="L32" s="108"/>
    </row>
    <row r="33" spans="1:12" ht="19.5" thickBot="1">
      <c r="A33" s="5">
        <v>3</v>
      </c>
      <c r="B33" s="6">
        <f>IF(D33="","",IF(D33&gt;E33,"",IF(D33=E33,1,IF(D33&lt;E33,""))))</f>
      </c>
      <c r="C33" s="6">
        <f>IF(F33="","",IF(F33&gt;G33,1,IF(F33=G33,"",IF(F33&lt;G33,""))))</f>
      </c>
      <c r="D33" s="13" t="s">
        <v>19</v>
      </c>
      <c r="E33" s="29">
        <f>IF(F33="","",IF(F33&gt;G33,"",IF(F33=G33,"",IF(F33&lt;G33,1))))</f>
      </c>
      <c r="F33" s="34"/>
      <c r="G33" s="35"/>
      <c r="H33" s="32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TRICASTIN 4</v>
      </c>
      <c r="L33" s="7">
        <v>1</v>
      </c>
    </row>
    <row r="34" spans="1:12" ht="18.75" customHeight="1" thickBot="1">
      <c r="A34" s="5">
        <v>5</v>
      </c>
      <c r="B34" s="6">
        <f>IF(D34="","",IF(D34&gt;E34,"",IF(D34=E34,1,IF(D34&lt;E34,""))))</f>
      </c>
      <c r="C34" s="6">
        <f>IF(F34="","",IF(F34&gt;G34,1,IF(F34=G34,"",IF(F34&lt;G34,""))))</f>
      </c>
      <c r="D34" s="13" t="s">
        <v>19</v>
      </c>
      <c r="E34" s="29">
        <f>IF(F34="","",IF(F34&gt;G34,"",IF(F34=G34,"",IF(F34&lt;G34,1))))</f>
      </c>
      <c r="F34" s="34"/>
      <c r="G34" s="35"/>
      <c r="H34" s="32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</c>
      <c r="K34" s="51" t="str">
        <f>+K30</f>
        <v>PPC DIEULEFIT 3</v>
      </c>
      <c r="L34" s="7">
        <v>6</v>
      </c>
    </row>
    <row r="35" spans="1:12" ht="18.75" customHeight="1">
      <c r="A35" s="5">
        <v>4</v>
      </c>
      <c r="B35" s="6" t="str">
        <f>+K27</f>
        <v>LE TEIL OASIS TT 4</v>
      </c>
      <c r="C35" s="6">
        <f>IF(F35="","",IF(F35&gt;G35,1,IF(F35=G35,"",IF(F35&lt;G35,""))))</f>
      </c>
      <c r="D35" s="6">
        <f>IF(F35="","",IF(F35&gt;G35,"",IF(F35=G35,1,IF(F35&lt;G35,""))))</f>
      </c>
      <c r="E35" s="29">
        <f>IF(F35="","",IF(F35&gt;G35,"",IF(F35=G35,"",IF(F35&lt;G35,1))))</f>
      </c>
      <c r="F35" s="34"/>
      <c r="G35" s="35"/>
      <c r="H35" s="32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EXEMPT</v>
      </c>
      <c r="L35" s="7">
        <v>7</v>
      </c>
    </row>
    <row r="36" spans="1:12" ht="19.5" customHeight="1" thickBot="1">
      <c r="A36" s="12">
        <v>2</v>
      </c>
      <c r="B36" s="13" t="s">
        <v>19</v>
      </c>
      <c r="C36" s="13">
        <f>IF(F36="","",IF(F36&gt;G36,1,IF(F36=G36,"",IF(F36&lt;G36,""))))</f>
      </c>
      <c r="D36" s="13">
        <f>+D28</f>
      </c>
      <c r="E36" s="30">
        <f>IF(F36="","",IF(F36&gt;G36,"",IF(F36=G36,"",IF(F36&lt;G36,1))))</f>
      </c>
      <c r="F36" s="36"/>
      <c r="G36" s="37"/>
      <c r="H36" s="33">
        <f>IF(G36="","",IF(G36&gt;F36,1,IF(G36=F36,"",IF(G36&lt;F36,""))))</f>
      </c>
      <c r="I36" s="13">
        <f>IF(G36="","",IF(G36&gt;F36,"",IF(G36=F36,1,IF(G36&lt;F36,""))))</f>
      </c>
      <c r="J36" s="13">
        <f>IF(G36="","",IF(G36&gt;F36,"",IF(G36=F36,"",IF(G36&lt;F36,1))))</f>
      </c>
      <c r="K36" s="13" t="str">
        <f>+B30</f>
        <v>EXEMPT</v>
      </c>
      <c r="L36" s="14">
        <v>8</v>
      </c>
    </row>
    <row r="37" spans="1:12" ht="19.5" thickBot="1">
      <c r="A37" s="21"/>
      <c r="K37" s="3"/>
      <c r="L37" s="21"/>
    </row>
    <row r="38" spans="1:12" ht="18.75">
      <c r="A38" s="119" t="s">
        <v>86</v>
      </c>
      <c r="B38" s="100"/>
      <c r="C38" s="27" t="s">
        <v>12</v>
      </c>
      <c r="D38" s="27" t="s">
        <v>13</v>
      </c>
      <c r="E38" s="28" t="s">
        <v>14</v>
      </c>
      <c r="F38" s="94" t="s">
        <v>18</v>
      </c>
      <c r="G38" s="95"/>
      <c r="H38" s="54" t="s">
        <v>12</v>
      </c>
      <c r="I38" s="27" t="s">
        <v>13</v>
      </c>
      <c r="J38" s="27" t="s">
        <v>14</v>
      </c>
      <c r="K38" s="107">
        <f>+Poule!B46</f>
        <v>44541</v>
      </c>
      <c r="L38" s="108"/>
    </row>
    <row r="39" spans="1:12" ht="18.75">
      <c r="A39" s="5">
        <v>1</v>
      </c>
      <c r="B39" s="6" t="str">
        <f>+K33</f>
        <v>TRICASTIN 4</v>
      </c>
      <c r="C39" s="6">
        <f>IF(F39="","",IF(F39&gt;G39,1,IF(F39=G39,"",IF(F39&lt;G39,""))))</f>
      </c>
      <c r="D39" s="6">
        <f>IF(F39="","",IF(F39&gt;G39,"",IF(F39=G39,1,IF(F39&lt;G39,""))))</f>
      </c>
      <c r="E39" s="29">
        <f>IF(F39="","",IF(F39&gt;G39,"",IF(F39=G39,"",IF(F39&lt;G39,1))))</f>
      </c>
      <c r="F39" s="34"/>
      <c r="G39" s="35"/>
      <c r="H39" s="32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EXEMPT</v>
      </c>
      <c r="L39" s="7">
        <v>2</v>
      </c>
    </row>
    <row r="40" spans="1:12" ht="18.75">
      <c r="A40" s="5">
        <v>6</v>
      </c>
      <c r="B40" s="6" t="str">
        <f>+K34</f>
        <v>PPC DIEULEFIT 3</v>
      </c>
      <c r="C40" s="6">
        <f>IF(F40="","",IF(F40&gt;G40,1,IF(F40=G40,"",IF(F40&lt;G40,""))))</f>
      </c>
      <c r="D40" s="6">
        <f>IF(F40="","",IF(F40&gt;G40,"",IF(F40=G40,1,IF(F40&lt;G40,""))))</f>
      </c>
      <c r="E40" s="29">
        <f>IF(F40="","",IF(F40&gt;G40,"",IF(F40=G40,"",IF(F40&lt;G40,1))))</f>
      </c>
      <c r="F40" s="34"/>
      <c r="G40" s="35"/>
      <c r="H40" s="32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LE TEIL OASIS TT 4</v>
      </c>
      <c r="L40" s="7">
        <v>4</v>
      </c>
    </row>
    <row r="41" spans="1:12" ht="18.75">
      <c r="A41" s="5">
        <v>7</v>
      </c>
      <c r="B41" s="52" t="str">
        <f>+K35</f>
        <v>EXEMPT</v>
      </c>
      <c r="C41" s="6">
        <f>IF(F41="","",IF(F41&gt;G41,1,IF(F41=G41,"",IF(F41&lt;G41,""))))</f>
      </c>
      <c r="D41" s="6">
        <f>IF(F41="","",IF(F41&gt;G41,"",IF(F41=G41,1,IF(F41&lt;G41,""))))</f>
      </c>
      <c r="E41" s="29">
        <f>IF(F41="","",IF(F41&gt;G41,"",IF(F41=G41,"",IF(F41&lt;G41,1))))</f>
      </c>
      <c r="F41" s="34"/>
      <c r="G41" s="35"/>
      <c r="H41" s="32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</c>
      <c r="K41" s="52">
        <f>+B33</f>
      </c>
      <c r="L41" s="7">
        <v>3</v>
      </c>
    </row>
    <row r="42" spans="1:12" ht="19.5" thickBot="1">
      <c r="A42" s="12">
        <v>8</v>
      </c>
      <c r="B42" s="13" t="str">
        <f>+K36</f>
        <v>EXEMPT</v>
      </c>
      <c r="C42" s="13">
        <f>IF(F42="","",IF(F42&gt;G42,1,IF(F42=G42,"",IF(F42&lt;G42,""))))</f>
      </c>
      <c r="D42" s="13">
        <f>IF(F42="","",IF(F42&gt;G42,"",IF(F42=G42,1,IF(F42&lt;G42,""))))</f>
      </c>
      <c r="E42" s="30">
        <f>IF(F42="","",IF(F42&gt;G42,"",IF(F42=G42,"",IF(F42&lt;G42,1))))</f>
      </c>
      <c r="F42" s="36"/>
      <c r="G42" s="37"/>
      <c r="H42" s="33">
        <f>IF(G42="","",IF(G42&gt;F42,1,IF(G42=F42,"",IF(G42&lt;F42,""))))</f>
      </c>
      <c r="I42" s="13">
        <f>IF(G42="","",IF(G42&gt;F42,"",IF(G42=F42,1,IF(G42&lt;F42,""))))</f>
      </c>
      <c r="J42" s="13">
        <f>IF(G42="","",IF(G42&gt;F42,"",IF(G42=F42,"",IF(G42&lt;F42,1))))</f>
      </c>
      <c r="K42" s="13">
        <f>+B34</f>
      </c>
      <c r="L42" s="14">
        <v>5</v>
      </c>
    </row>
  </sheetData>
  <sheetProtection/>
  <mergeCells count="30"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2:E32 C37:E65536 C36 E36 C35:E35 C33:C34 E33:E34">
    <cfRule type="cellIs" priority="11" dxfId="3" operator="equal" stopIfTrue="1">
      <formula>"PORT * "</formula>
    </cfRule>
  </conditionalFormatting>
  <conditionalFormatting sqref="F2 F7 F13 F19 F21:F25 F27:F65536">
    <cfRule type="cellIs" priority="12" dxfId="6" operator="greaterThan" stopIfTrue="1">
      <formula>20</formula>
    </cfRule>
  </conditionalFormatting>
  <conditionalFormatting sqref="B9:B13 B15:B19 B21:B25 B27:B31 B35:B37 B39:B65536 B3:B7">
    <cfRule type="cellIs" priority="13" dxfId="0" operator="equal" stopIfTrue="1">
      <formula>"PORT ST PERE 1"</formula>
    </cfRule>
  </conditionalFormatting>
  <conditionalFormatting sqref="K2:K65536 O1 O24:O65536 O3:O18">
    <cfRule type="cellIs" priority="14" dxfId="0" operator="equal" stopIfTrue="1">
      <formula>"PORT ST PERE 1"</formula>
    </cfRule>
  </conditionalFormatting>
  <conditionalFormatting sqref="F8">
    <cfRule type="cellIs" priority="10" dxfId="6" operator="greaterThan" stopIfTrue="1">
      <formula>20</formula>
    </cfRule>
  </conditionalFormatting>
  <conditionalFormatting sqref="F26">
    <cfRule type="cellIs" priority="7" dxfId="6" operator="greaterThan" stopIfTrue="1">
      <formula>20</formula>
    </cfRule>
  </conditionalFormatting>
  <conditionalFormatting sqref="F14">
    <cfRule type="cellIs" priority="9" dxfId="6" operator="greaterThan" stopIfTrue="1">
      <formula>20</formula>
    </cfRule>
  </conditionalFormatting>
  <conditionalFormatting sqref="F20">
    <cfRule type="cellIs" priority="8" dxfId="6" operator="greaterThan" stopIfTrue="1">
      <formula>20</formula>
    </cfRule>
  </conditionalFormatting>
  <conditionalFormatting sqref="O19">
    <cfRule type="cellIs" priority="6" dxfId="0" operator="equal" stopIfTrue="1">
      <formula>"PORT ST PERE 1"</formula>
    </cfRule>
  </conditionalFormatting>
  <conditionalFormatting sqref="B33">
    <cfRule type="cellIs" priority="5" dxfId="3" operator="equal" stopIfTrue="1">
      <formula>"PORT * "</formula>
    </cfRule>
  </conditionalFormatting>
  <conditionalFormatting sqref="B34">
    <cfRule type="cellIs" priority="4" dxfId="3" operator="equal" stopIfTrue="1">
      <formula>"PORT * "</formula>
    </cfRule>
  </conditionalFormatting>
  <conditionalFormatting sqref="D36">
    <cfRule type="cellIs" priority="3" dxfId="0" operator="equal" stopIfTrue="1">
      <formula>"PORT ST PERE 1"</formula>
    </cfRule>
  </conditionalFormatting>
  <conditionalFormatting sqref="D33">
    <cfRule type="cellIs" priority="2" dxfId="0" operator="equal" stopIfTrue="1">
      <formula>"PORT ST PERE 1"</formula>
    </cfRule>
  </conditionalFormatting>
  <conditionalFormatting sqref="D34">
    <cfRule type="cellIs" priority="1" dxfId="0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60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devy</dc:creator>
  <cp:keywords/>
  <dc:description/>
  <cp:lastModifiedBy>Utilisateur</cp:lastModifiedBy>
  <cp:lastPrinted>2021-09-13T09:23:09Z</cp:lastPrinted>
  <dcterms:created xsi:type="dcterms:W3CDTF">2002-09-07T18:57:53Z</dcterms:created>
  <dcterms:modified xsi:type="dcterms:W3CDTF">2021-10-03T16:20:49Z</dcterms:modified>
  <cp:category/>
  <cp:version/>
  <cp:contentType/>
  <cp:contentStatus/>
</cp:coreProperties>
</file>